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asah\OneDrive\ドキュメント\1_■■2025-08-29\1_事業\12_F-MAK\"/>
    </mc:Choice>
  </mc:AlternateContent>
  <xr:revisionPtr revIDLastSave="0" documentId="13_ncr:1_{20502CEC-5599-47FE-A961-677FF0DC992D}" xr6:coauthVersionLast="47" xr6:coauthVersionMax="47" xr10:uidLastSave="{00000000-0000-0000-0000-000000000000}"/>
  <bookViews>
    <workbookView xWindow="-108" yWindow="-108" windowWidth="23256" windowHeight="12456" tabRatio="846" activeTab="4" xr2:uid="{00000000-000D-0000-FFFF-FFFF00000000}"/>
  </bookViews>
  <sheets>
    <sheet name="賃金テーブル" sheetId="9" r:id="rId1"/>
    <sheet name="新賃金比較" sheetId="10" r:id="rId2"/>
    <sheet name="生涯賃金" sheetId="7" r:id="rId3"/>
    <sheet name="賞与試算" sheetId="24" r:id="rId4"/>
    <sheet name="現状賃金" sheetId="13" r:id="rId5"/>
  </sheets>
  <definedNames>
    <definedName name="ｋｋ" localSheetId="4">#REF!</definedName>
    <definedName name="ｋｋ" localSheetId="3">#REF!</definedName>
    <definedName name="ｋｋ" localSheetId="1">#REF!</definedName>
    <definedName name="ｋｋ" localSheetId="2">#REF!</definedName>
    <definedName name="ｋｋ" localSheetId="0">#REF!</definedName>
    <definedName name="ｋｋ">#REF!</definedName>
    <definedName name="_xlnm.Print_Area" localSheetId="4">#REF!</definedName>
    <definedName name="_xlnm.Print_Area" localSheetId="3">#REF!</definedName>
    <definedName name="_xlnm.Print_Area" localSheetId="1">#REF!</definedName>
    <definedName name="_xlnm.Print_Area" localSheetId="2">#REF!</definedName>
    <definedName name="_xlnm.Print_Area" localSheetId="0">#REF!</definedName>
    <definedName name="_xlnm.Print_Area">#REF!</definedName>
    <definedName name="Print_Area2" localSheetId="3">#REF!</definedName>
    <definedName name="Print_Area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0" l="1"/>
  <c r="G15" i="10"/>
  <c r="G16" i="10"/>
  <c r="N14" i="24"/>
  <c r="N8" i="24"/>
  <c r="L8" i="24"/>
  <c r="J14" i="24"/>
  <c r="K13" i="24" s="1"/>
  <c r="G8" i="24"/>
  <c r="E14" i="24"/>
  <c r="F11" i="24" s="1"/>
  <c r="F14" i="24" l="1"/>
  <c r="F13" i="24"/>
  <c r="L13" i="24"/>
  <c r="K14" i="24"/>
  <c r="K11" i="24"/>
  <c r="L11" i="24" s="1"/>
  <c r="F12" i="24"/>
  <c r="G12" i="24" s="1"/>
  <c r="K12" i="24"/>
  <c r="L12" i="24" s="1"/>
  <c r="G11" i="24"/>
  <c r="G13" i="24"/>
  <c r="P13" i="24" l="1"/>
  <c r="G14" i="24"/>
  <c r="L14" i="24"/>
  <c r="P12" i="24"/>
  <c r="P11" i="24"/>
  <c r="P14" i="24" s="1"/>
  <c r="O16" i="10" l="1"/>
  <c r="O17" i="10"/>
  <c r="O18" i="10"/>
  <c r="O15" i="10"/>
  <c r="O14" i="10"/>
  <c r="O20" i="10" l="1"/>
  <c r="Q14" i="10" l="1"/>
  <c r="R14" i="10"/>
  <c r="S14" i="10"/>
  <c r="T14" i="10"/>
  <c r="S15" i="10"/>
  <c r="T15" i="10"/>
  <c r="R16" i="10"/>
  <c r="S16" i="10"/>
  <c r="T16" i="10"/>
  <c r="P16" i="10"/>
  <c r="P14" i="10"/>
  <c r="M20" i="9"/>
  <c r="K22" i="9"/>
  <c r="G9" i="7" s="1"/>
  <c r="W34" i="13"/>
  <c r="X34" i="13"/>
  <c r="W14" i="13"/>
  <c r="X14" i="13"/>
  <c r="U28" i="13"/>
  <c r="O29" i="13"/>
  <c r="O30" i="13"/>
  <c r="O28" i="13"/>
  <c r="V28" i="13" s="1"/>
  <c r="T34" i="13"/>
  <c r="S34" i="13"/>
  <c r="N34" i="13"/>
  <c r="M34" i="13"/>
  <c r="L34" i="13"/>
  <c r="K34" i="13"/>
  <c r="J34" i="13"/>
  <c r="I34" i="13"/>
  <c r="Z32" i="13"/>
  <c r="G32" i="13"/>
  <c r="V31" i="13"/>
  <c r="Z31" i="13" s="1"/>
  <c r="G31" i="13"/>
  <c r="Y30" i="13"/>
  <c r="Q30" i="13"/>
  <c r="Q16" i="10" s="1"/>
  <c r="G30" i="13"/>
  <c r="Y29" i="13"/>
  <c r="R29" i="13"/>
  <c r="R34" i="13" s="1"/>
  <c r="Q29" i="13"/>
  <c r="Q15" i="10" s="1"/>
  <c r="P29" i="13"/>
  <c r="P34" i="13" s="1"/>
  <c r="G29" i="13"/>
  <c r="Y28" i="13"/>
  <c r="G28" i="13"/>
  <c r="Z12" i="13"/>
  <c r="Y9" i="13"/>
  <c r="Y10" i="13"/>
  <c r="Y8" i="13"/>
  <c r="V11" i="13"/>
  <c r="Z11" i="13" s="1"/>
  <c r="J14" i="13"/>
  <c r="K14" i="13"/>
  <c r="L14" i="13"/>
  <c r="N14" i="13"/>
  <c r="O14" i="13"/>
  <c r="S14" i="13"/>
  <c r="T14" i="13"/>
  <c r="I14" i="13"/>
  <c r="M9" i="13"/>
  <c r="M10" i="13"/>
  <c r="U8" i="13"/>
  <c r="M8" i="13"/>
  <c r="Q10" i="13"/>
  <c r="U10" i="13" s="1"/>
  <c r="R9" i="13"/>
  <c r="R14" i="13" s="1"/>
  <c r="Q9" i="13"/>
  <c r="P9" i="13"/>
  <c r="G12" i="13"/>
  <c r="G11" i="13"/>
  <c r="G10" i="13"/>
  <c r="G9" i="13"/>
  <c r="G8" i="13"/>
  <c r="U30" i="13" l="1"/>
  <c r="U9" i="13"/>
  <c r="Y34" i="13"/>
  <c r="P15" i="10"/>
  <c r="Y14" i="13"/>
  <c r="Z28" i="13"/>
  <c r="I14" i="10"/>
  <c r="V10" i="13"/>
  <c r="Z10" i="13" s="1"/>
  <c r="R15" i="10"/>
  <c r="R20" i="10" s="1"/>
  <c r="U29" i="13"/>
  <c r="L21" i="9"/>
  <c r="G10" i="7" s="1"/>
  <c r="U14" i="13"/>
  <c r="M14" i="13"/>
  <c r="V9" i="13"/>
  <c r="Z9" i="13" s="1"/>
  <c r="V29" i="13"/>
  <c r="V30" i="13"/>
  <c r="P14" i="13"/>
  <c r="Q34" i="13"/>
  <c r="V8" i="13"/>
  <c r="Z8" i="13" s="1"/>
  <c r="O34" i="13"/>
  <c r="Q14" i="13"/>
  <c r="Y37" i="13" l="1"/>
  <c r="U34" i="13"/>
  <c r="Z29" i="13"/>
  <c r="I15" i="10"/>
  <c r="Z30" i="13"/>
  <c r="I16" i="10"/>
  <c r="V34" i="13"/>
  <c r="R35" i="13" s="1"/>
  <c r="V14" i="13"/>
  <c r="K15" i="13" s="1"/>
  <c r="T35" i="13"/>
  <c r="K35" i="13"/>
  <c r="P15" i="13" l="1"/>
  <c r="U15" i="13"/>
  <c r="S35" i="13"/>
  <c r="M35" i="13"/>
  <c r="R15" i="13"/>
  <c r="I35" i="13"/>
  <c r="L35" i="13"/>
  <c r="P35" i="13"/>
  <c r="O35" i="13"/>
  <c r="L15" i="13"/>
  <c r="N35" i="13"/>
  <c r="V35" i="13"/>
  <c r="Q35" i="13"/>
  <c r="U35" i="13"/>
  <c r="J35" i="13"/>
  <c r="S15" i="13"/>
  <c r="M15" i="13"/>
  <c r="J15" i="13"/>
  <c r="V15" i="13"/>
  <c r="I15" i="13"/>
  <c r="O15" i="13"/>
  <c r="N15" i="13"/>
  <c r="Q15" i="13"/>
  <c r="T15" i="13"/>
  <c r="I24" i="9"/>
  <c r="P20" i="10"/>
  <c r="Q20" i="10"/>
  <c r="S20" i="10"/>
  <c r="T20" i="10"/>
  <c r="J24" i="9" l="1"/>
  <c r="K24" i="9" s="1"/>
  <c r="L24" i="9" s="1"/>
  <c r="M24" i="9" s="1"/>
  <c r="N24" i="9" s="1"/>
  <c r="O24" i="9" s="1"/>
  <c r="P24" i="9" s="1"/>
  <c r="Q24" i="9" s="1"/>
  <c r="R24" i="9" s="1"/>
  <c r="S24" i="9" s="1"/>
  <c r="T24" i="9" s="1"/>
  <c r="U24" i="9" s="1"/>
  <c r="V24" i="9" s="1"/>
  <c r="W24" i="9" s="1"/>
  <c r="X24" i="9" s="1"/>
  <c r="Y24" i="9" s="1"/>
  <c r="Z24" i="9" s="1"/>
  <c r="AA24" i="9" s="1"/>
  <c r="AB24" i="9" s="1"/>
  <c r="AC24" i="9" s="1"/>
  <c r="AD24" i="9" s="1"/>
  <c r="AE24" i="9" s="1"/>
  <c r="AF24" i="9" s="1"/>
  <c r="AG24" i="9" s="1"/>
  <c r="AH24" i="9" s="1"/>
  <c r="AI24" i="9" s="1"/>
  <c r="AJ24" i="9" s="1"/>
  <c r="AK24" i="9" s="1"/>
  <c r="AL24" i="9" s="1"/>
  <c r="AM24" i="9" s="1"/>
  <c r="AN24" i="9" s="1"/>
  <c r="AO24" i="9" s="1"/>
  <c r="AP24" i="9" s="1"/>
  <c r="AQ24" i="9" s="1"/>
  <c r="AR24" i="9" s="1"/>
  <c r="AS24" i="9" s="1"/>
  <c r="AT24" i="9" s="1"/>
  <c r="AU24" i="9" s="1"/>
  <c r="J23" i="9"/>
  <c r="K23" i="9" s="1"/>
  <c r="L23" i="9" s="1"/>
  <c r="M23" i="9" s="1"/>
  <c r="N23" i="9" s="1"/>
  <c r="O23" i="9" s="1"/>
  <c r="P23" i="9" s="1"/>
  <c r="Q23" i="9" s="1"/>
  <c r="R23" i="9" s="1"/>
  <c r="S23" i="9" s="1"/>
  <c r="T23" i="9" s="1"/>
  <c r="U23" i="9" s="1"/>
  <c r="V23" i="9" s="1"/>
  <c r="W23" i="9" s="1"/>
  <c r="X23" i="9" s="1"/>
  <c r="Y23" i="9" s="1"/>
  <c r="Z23" i="9" s="1"/>
  <c r="AA23" i="9" s="1"/>
  <c r="AB23" i="9" s="1"/>
  <c r="AC23" i="9" s="1"/>
  <c r="AD23" i="9" s="1"/>
  <c r="AE23" i="9" s="1"/>
  <c r="AF23" i="9" s="1"/>
  <c r="AG23" i="9" s="1"/>
  <c r="AH23" i="9" s="1"/>
  <c r="AI23" i="9" s="1"/>
  <c r="AJ23" i="9" s="1"/>
  <c r="AK23" i="9" s="1"/>
  <c r="AL23" i="9" s="1"/>
  <c r="AM23" i="9" s="1"/>
  <c r="AN23" i="9" s="1"/>
  <c r="AO23" i="9" s="1"/>
  <c r="AP23" i="9" s="1"/>
  <c r="AQ23" i="9" s="1"/>
  <c r="AR23" i="9" s="1"/>
  <c r="AS23" i="9" s="1"/>
  <c r="AT23" i="9" s="1"/>
  <c r="AU23" i="9" s="1"/>
  <c r="G11" i="7"/>
  <c r="K11" i="7" s="1"/>
  <c r="N20" i="9"/>
  <c r="N19" i="9" s="1"/>
  <c r="L22" i="9"/>
  <c r="M22" i="9" s="1"/>
  <c r="N22" i="9" s="1"/>
  <c r="O22" i="9" s="1"/>
  <c r="P22" i="9" s="1"/>
  <c r="Q22" i="9" s="1"/>
  <c r="R22" i="9" s="1"/>
  <c r="S22" i="9" s="1"/>
  <c r="T22" i="9" s="1"/>
  <c r="U22" i="9" s="1"/>
  <c r="V22" i="9" s="1"/>
  <c r="W22" i="9" s="1"/>
  <c r="X22" i="9" s="1"/>
  <c r="Y22" i="9" s="1"/>
  <c r="Z22" i="9" s="1"/>
  <c r="AA22" i="9" s="1"/>
  <c r="AB22" i="9" s="1"/>
  <c r="AC22" i="9" s="1"/>
  <c r="AD22" i="9" s="1"/>
  <c r="AE22" i="9" s="1"/>
  <c r="AF22" i="9" s="1"/>
  <c r="AG22" i="9" s="1"/>
  <c r="AH22" i="9" s="1"/>
  <c r="AI22" i="9" s="1"/>
  <c r="AJ22" i="9" s="1"/>
  <c r="AK22" i="9" s="1"/>
  <c r="AL22" i="9" s="1"/>
  <c r="AM22" i="9" s="1"/>
  <c r="AN22" i="9" s="1"/>
  <c r="AO22" i="9" s="1"/>
  <c r="AP22" i="9" s="1"/>
  <c r="AQ22" i="9" s="1"/>
  <c r="AR22" i="9" s="1"/>
  <c r="AS22" i="9" s="1"/>
  <c r="AT22" i="9" s="1"/>
  <c r="AU22" i="9" s="1"/>
  <c r="O20" i="9" l="1"/>
  <c r="P20" i="9" s="1"/>
  <c r="Q20" i="9" s="1"/>
  <c r="R20" i="9" s="1"/>
  <c r="S20" i="9" s="1"/>
  <c r="T20" i="9" s="1"/>
  <c r="U20" i="9" s="1"/>
  <c r="V20" i="9" s="1"/>
  <c r="W20" i="9" s="1"/>
  <c r="X20" i="9" s="1"/>
  <c r="Y20" i="9" s="1"/>
  <c r="Z20" i="9" s="1"/>
  <c r="AA20" i="9" s="1"/>
  <c r="AB20" i="9" s="1"/>
  <c r="AC20" i="9" s="1"/>
  <c r="AD20" i="9" s="1"/>
  <c r="AE20" i="9" s="1"/>
  <c r="AF20" i="9" s="1"/>
  <c r="AG20" i="9" s="1"/>
  <c r="AH20" i="9" s="1"/>
  <c r="AI20" i="9" s="1"/>
  <c r="AJ20" i="9" s="1"/>
  <c r="AK20" i="9" s="1"/>
  <c r="AL20" i="9" s="1"/>
  <c r="AM20" i="9" s="1"/>
  <c r="AN20" i="9" s="1"/>
  <c r="AO20" i="9" s="1"/>
  <c r="AP20" i="9" s="1"/>
  <c r="AQ20" i="9" s="1"/>
  <c r="AR20" i="9" s="1"/>
  <c r="AS20" i="9" s="1"/>
  <c r="AT20" i="9" s="1"/>
  <c r="AU20" i="9" s="1"/>
  <c r="L11" i="7"/>
  <c r="M11" i="7" s="1"/>
  <c r="M21" i="9"/>
  <c r="N21" i="9" s="1"/>
  <c r="O21" i="9" s="1"/>
  <c r="P21" i="9" s="1"/>
  <c r="Q21" i="9" s="1"/>
  <c r="R21" i="9" s="1"/>
  <c r="S21" i="9" s="1"/>
  <c r="T21" i="9" s="1"/>
  <c r="U21" i="9" s="1"/>
  <c r="V21" i="9" s="1"/>
  <c r="W21" i="9" s="1"/>
  <c r="X21" i="9" s="1"/>
  <c r="Y21" i="9" s="1"/>
  <c r="Z21" i="9" s="1"/>
  <c r="AA21" i="9" s="1"/>
  <c r="AB21" i="9" s="1"/>
  <c r="AC21" i="9" s="1"/>
  <c r="AD21" i="9" s="1"/>
  <c r="AE21" i="9" s="1"/>
  <c r="AF21" i="9" s="1"/>
  <c r="AG21" i="9" s="1"/>
  <c r="AH21" i="9" s="1"/>
  <c r="AI21" i="9" s="1"/>
  <c r="AJ21" i="9" s="1"/>
  <c r="AK21" i="9" s="1"/>
  <c r="AL21" i="9" s="1"/>
  <c r="AM21" i="9" s="1"/>
  <c r="AN21" i="9" s="1"/>
  <c r="AO21" i="9" s="1"/>
  <c r="AP21" i="9" s="1"/>
  <c r="AQ21" i="9" s="1"/>
  <c r="AR21" i="9" s="1"/>
  <c r="AS21" i="9" s="1"/>
  <c r="AT21" i="9" s="1"/>
  <c r="AU21" i="9" s="1"/>
  <c r="O19" i="9" l="1"/>
  <c r="G12" i="7"/>
  <c r="O18" i="9" l="1"/>
  <c r="P18" i="9" s="1"/>
  <c r="L12" i="7"/>
  <c r="K12" i="7"/>
  <c r="P19" i="9"/>
  <c r="Q19" i="9" s="1"/>
  <c r="R19" i="9" s="1"/>
  <c r="S19" i="9" s="1"/>
  <c r="T19" i="9" s="1"/>
  <c r="U19" i="9" s="1"/>
  <c r="V19" i="9" s="1"/>
  <c r="W19" i="9" s="1"/>
  <c r="X19" i="9" s="1"/>
  <c r="Y19" i="9" s="1"/>
  <c r="Z19" i="9" s="1"/>
  <c r="AA19" i="9" s="1"/>
  <c r="AB19" i="9" s="1"/>
  <c r="AC19" i="9" s="1"/>
  <c r="AD19" i="9" s="1"/>
  <c r="AE19" i="9" s="1"/>
  <c r="AF19" i="9" s="1"/>
  <c r="AG19" i="9" s="1"/>
  <c r="AH19" i="9" s="1"/>
  <c r="AI19" i="9" s="1"/>
  <c r="AJ19" i="9" s="1"/>
  <c r="AK19" i="9" s="1"/>
  <c r="AL19" i="9" s="1"/>
  <c r="AM19" i="9" s="1"/>
  <c r="AN19" i="9" s="1"/>
  <c r="AO19" i="9" s="1"/>
  <c r="AP19" i="9" s="1"/>
  <c r="AQ19" i="9" s="1"/>
  <c r="AR19" i="9" s="1"/>
  <c r="AS19" i="9" s="1"/>
  <c r="AT19" i="9" s="1"/>
  <c r="AU19" i="9" s="1"/>
  <c r="G13" i="7"/>
  <c r="M12" i="7" l="1"/>
  <c r="G14" i="7"/>
  <c r="L14" i="7" s="1"/>
  <c r="P17" i="9"/>
  <c r="Q17" i="9" s="1"/>
  <c r="G15" i="7" s="1"/>
  <c r="Q18" i="9"/>
  <c r="R18" i="9" s="1"/>
  <c r="S18" i="9" s="1"/>
  <c r="T18" i="9" s="1"/>
  <c r="U18" i="9" s="1"/>
  <c r="V18" i="9" s="1"/>
  <c r="W18" i="9" s="1"/>
  <c r="X18" i="9" s="1"/>
  <c r="Y18" i="9" s="1"/>
  <c r="Z18" i="9" s="1"/>
  <c r="AA18" i="9" s="1"/>
  <c r="AB18" i="9" s="1"/>
  <c r="AC18" i="9" s="1"/>
  <c r="AD18" i="9" s="1"/>
  <c r="AE18" i="9" s="1"/>
  <c r="AF18" i="9" s="1"/>
  <c r="AG18" i="9" s="1"/>
  <c r="AH18" i="9" s="1"/>
  <c r="AI18" i="9" s="1"/>
  <c r="AJ18" i="9" s="1"/>
  <c r="AK18" i="9" s="1"/>
  <c r="AL18" i="9" s="1"/>
  <c r="AM18" i="9" s="1"/>
  <c r="AN18" i="9" s="1"/>
  <c r="AO18" i="9" s="1"/>
  <c r="AP18" i="9" s="1"/>
  <c r="AQ18" i="9" s="1"/>
  <c r="AR18" i="9" s="1"/>
  <c r="AS18" i="9" s="1"/>
  <c r="AT18" i="9" s="1"/>
  <c r="AU18" i="9" s="1"/>
  <c r="K13" i="7"/>
  <c r="L13" i="7"/>
  <c r="K14" i="7" l="1"/>
  <c r="M14" i="7" s="1"/>
  <c r="Q16" i="9"/>
  <c r="R16" i="9" s="1"/>
  <c r="S16" i="9" s="1"/>
  <c r="R17" i="9"/>
  <c r="M13" i="7"/>
  <c r="S17" i="9"/>
  <c r="T17" i="9" s="1"/>
  <c r="U17" i="9" s="1"/>
  <c r="V17" i="9" s="1"/>
  <c r="W17" i="9" s="1"/>
  <c r="X17" i="9" s="1"/>
  <c r="Y17" i="9" s="1"/>
  <c r="Z17" i="9" s="1"/>
  <c r="AA17" i="9" s="1"/>
  <c r="AB17" i="9" s="1"/>
  <c r="AC17" i="9" s="1"/>
  <c r="AD17" i="9" s="1"/>
  <c r="AE17" i="9" s="1"/>
  <c r="AF17" i="9" s="1"/>
  <c r="AG17" i="9" s="1"/>
  <c r="AH17" i="9" s="1"/>
  <c r="AI17" i="9" s="1"/>
  <c r="AJ17" i="9" s="1"/>
  <c r="AK17" i="9" s="1"/>
  <c r="AL17" i="9" s="1"/>
  <c r="AM17" i="9" s="1"/>
  <c r="AN17" i="9" s="1"/>
  <c r="AO17" i="9" s="1"/>
  <c r="AP17" i="9" s="1"/>
  <c r="AQ17" i="9" s="1"/>
  <c r="AR17" i="9" s="1"/>
  <c r="AS17" i="9" s="1"/>
  <c r="AT17" i="9" s="1"/>
  <c r="AU17" i="9" s="1"/>
  <c r="G16" i="7"/>
  <c r="L15" i="7"/>
  <c r="K15" i="7"/>
  <c r="R15" i="9" l="1"/>
  <c r="S15" i="9" s="1"/>
  <c r="M15" i="7"/>
  <c r="S14" i="9"/>
  <c r="T14" i="9" s="1"/>
  <c r="T15" i="9"/>
  <c r="U15" i="9" s="1"/>
  <c r="L16" i="7"/>
  <c r="K16" i="7"/>
  <c r="G17" i="7"/>
  <c r="T16" i="9"/>
  <c r="G18" i="7" l="1"/>
  <c r="U16" i="9"/>
  <c r="V16" i="9" s="1"/>
  <c r="W16" i="9" s="1"/>
  <c r="X16" i="9" s="1"/>
  <c r="Y16" i="9" s="1"/>
  <c r="Z16" i="9" s="1"/>
  <c r="AA16" i="9" s="1"/>
  <c r="AB16" i="9" s="1"/>
  <c r="AC16" i="9" s="1"/>
  <c r="AD16" i="9" s="1"/>
  <c r="AE16" i="9" s="1"/>
  <c r="AF16" i="9" s="1"/>
  <c r="AG16" i="9" s="1"/>
  <c r="AH16" i="9" s="1"/>
  <c r="AI16" i="9" s="1"/>
  <c r="AJ16" i="9" s="1"/>
  <c r="AK16" i="9" s="1"/>
  <c r="AL16" i="9" s="1"/>
  <c r="AM16" i="9" s="1"/>
  <c r="AN16" i="9" s="1"/>
  <c r="AO16" i="9" s="1"/>
  <c r="AP16" i="9" s="1"/>
  <c r="AQ16" i="9" s="1"/>
  <c r="AR16" i="9" s="1"/>
  <c r="AS16" i="9" s="1"/>
  <c r="AT16" i="9" s="1"/>
  <c r="AU16" i="9" s="1"/>
  <c r="M16" i="7"/>
  <c r="V15" i="9"/>
  <c r="G19" i="7"/>
  <c r="L17" i="7"/>
  <c r="K17" i="7"/>
  <c r="T13" i="9"/>
  <c r="U13" i="9" s="1"/>
  <c r="U14" i="9"/>
  <c r="V14" i="9" s="1"/>
  <c r="W14" i="9" s="1"/>
  <c r="X14" i="9" s="1"/>
  <c r="M17" i="7" l="1"/>
  <c r="V13" i="9"/>
  <c r="W13" i="9" s="1"/>
  <c r="X13" i="9" s="1"/>
  <c r="Y13" i="9" s="1"/>
  <c r="Z13" i="9" s="1"/>
  <c r="U12" i="9"/>
  <c r="V12" i="9" s="1"/>
  <c r="W15" i="9"/>
  <c r="G20" i="7"/>
  <c r="Y14" i="9"/>
  <c r="G22" i="7"/>
  <c r="K19" i="7"/>
  <c r="L19" i="7"/>
  <c r="K18" i="7"/>
  <c r="L18" i="7"/>
  <c r="K20" i="7" l="1"/>
  <c r="L20" i="7"/>
  <c r="M19" i="7"/>
  <c r="X15" i="9"/>
  <c r="Y15" i="9" s="1"/>
  <c r="Z15" i="9" s="1"/>
  <c r="AA15" i="9" s="1"/>
  <c r="AB15" i="9" s="1"/>
  <c r="AC15" i="9" s="1"/>
  <c r="AD15" i="9" s="1"/>
  <c r="AE15" i="9" s="1"/>
  <c r="AF15" i="9" s="1"/>
  <c r="AG15" i="9" s="1"/>
  <c r="AH15" i="9" s="1"/>
  <c r="AI15" i="9" s="1"/>
  <c r="AJ15" i="9" s="1"/>
  <c r="AK15" i="9" s="1"/>
  <c r="AL15" i="9" s="1"/>
  <c r="AM15" i="9" s="1"/>
  <c r="AN15" i="9" s="1"/>
  <c r="AO15" i="9" s="1"/>
  <c r="AP15" i="9" s="1"/>
  <c r="AQ15" i="9" s="1"/>
  <c r="AR15" i="9" s="1"/>
  <c r="AS15" i="9" s="1"/>
  <c r="AT15" i="9" s="1"/>
  <c r="AU15" i="9" s="1"/>
  <c r="G21" i="7"/>
  <c r="K22" i="7"/>
  <c r="L22" i="7"/>
  <c r="W12" i="9"/>
  <c r="X12" i="9" s="1"/>
  <c r="Y12" i="9" s="1"/>
  <c r="Z12" i="9" s="1"/>
  <c r="AA12" i="9" s="1"/>
  <c r="AB12" i="9" s="1"/>
  <c r="AC12" i="9" s="1"/>
  <c r="V11" i="9"/>
  <c r="W11" i="9" s="1"/>
  <c r="M18" i="7"/>
  <c r="Z14" i="9"/>
  <c r="AA14" i="9" s="1"/>
  <c r="AB14" i="9" s="1"/>
  <c r="AC14" i="9" s="1"/>
  <c r="AD14" i="9" s="1"/>
  <c r="AE14" i="9" s="1"/>
  <c r="AF14" i="9" s="1"/>
  <c r="AG14" i="9" s="1"/>
  <c r="AH14" i="9" s="1"/>
  <c r="AI14" i="9" s="1"/>
  <c r="AJ14" i="9" s="1"/>
  <c r="AK14" i="9" s="1"/>
  <c r="AL14" i="9" s="1"/>
  <c r="AM14" i="9" s="1"/>
  <c r="AN14" i="9" s="1"/>
  <c r="AO14" i="9" s="1"/>
  <c r="AP14" i="9" s="1"/>
  <c r="AQ14" i="9" s="1"/>
  <c r="AR14" i="9" s="1"/>
  <c r="AS14" i="9" s="1"/>
  <c r="AT14" i="9" s="1"/>
  <c r="AU14" i="9" s="1"/>
  <c r="G23" i="7"/>
  <c r="G24" i="7"/>
  <c r="AA13" i="9"/>
  <c r="L23" i="7" l="1"/>
  <c r="K23" i="7"/>
  <c r="G27" i="7"/>
  <c r="AD12" i="9"/>
  <c r="AB13" i="9"/>
  <c r="G25" i="7"/>
  <c r="M22" i="7"/>
  <c r="K24" i="7"/>
  <c r="L24" i="7"/>
  <c r="W10" i="9"/>
  <c r="X10" i="9" s="1"/>
  <c r="X11" i="9"/>
  <c r="Y11" i="9" s="1"/>
  <c r="Z11" i="9" s="1"/>
  <c r="AA11" i="9" s="1"/>
  <c r="AB11" i="9" s="1"/>
  <c r="AC11" i="9" s="1"/>
  <c r="AD11" i="9" s="1"/>
  <c r="AE11" i="9" s="1"/>
  <c r="L21" i="7"/>
  <c r="K21" i="7"/>
  <c r="M20" i="7"/>
  <c r="M23" i="7" l="1"/>
  <c r="M21" i="7"/>
  <c r="M24" i="7"/>
  <c r="K25" i="7"/>
  <c r="L25" i="7"/>
  <c r="AE12" i="9"/>
  <c r="AF12" i="9" s="1"/>
  <c r="AG12" i="9" s="1"/>
  <c r="AH12" i="9" s="1"/>
  <c r="AI12" i="9" s="1"/>
  <c r="AJ12" i="9" s="1"/>
  <c r="AK12" i="9" s="1"/>
  <c r="AL12" i="9" s="1"/>
  <c r="AM12" i="9" s="1"/>
  <c r="AN12" i="9" s="1"/>
  <c r="AO12" i="9" s="1"/>
  <c r="AP12" i="9" s="1"/>
  <c r="AQ12" i="9" s="1"/>
  <c r="AR12" i="9" s="1"/>
  <c r="AS12" i="9" s="1"/>
  <c r="AT12" i="9" s="1"/>
  <c r="AU12" i="9" s="1"/>
  <c r="G28" i="7"/>
  <c r="AF11" i="9"/>
  <c r="G29" i="7"/>
  <c r="K27" i="7"/>
  <c r="L27" i="7"/>
  <c r="X9" i="9"/>
  <c r="Y9" i="9" s="1"/>
  <c r="Y10" i="9"/>
  <c r="Z10" i="9" s="1"/>
  <c r="AA10" i="9" s="1"/>
  <c r="AB10" i="9" s="1"/>
  <c r="AC10" i="9" s="1"/>
  <c r="AD10" i="9" s="1"/>
  <c r="AE10" i="9" s="1"/>
  <c r="AF10" i="9" s="1"/>
  <c r="AG10" i="9" s="1"/>
  <c r="AH10" i="9" s="1"/>
  <c r="AC13" i="9"/>
  <c r="AD13" i="9" s="1"/>
  <c r="AE13" i="9" s="1"/>
  <c r="AF13" i="9" s="1"/>
  <c r="AG13" i="9" s="1"/>
  <c r="AH13" i="9" s="1"/>
  <c r="AI13" i="9" s="1"/>
  <c r="AJ13" i="9" s="1"/>
  <c r="AK13" i="9" s="1"/>
  <c r="AL13" i="9" s="1"/>
  <c r="AM13" i="9" s="1"/>
  <c r="AN13" i="9" s="1"/>
  <c r="AO13" i="9" s="1"/>
  <c r="AP13" i="9" s="1"/>
  <c r="AQ13" i="9" s="1"/>
  <c r="AR13" i="9" s="1"/>
  <c r="AS13" i="9" s="1"/>
  <c r="AT13" i="9" s="1"/>
  <c r="AU13" i="9" s="1"/>
  <c r="G26" i="7"/>
  <c r="M27" i="7" l="1"/>
  <c r="L29" i="7"/>
  <c r="K29" i="7"/>
  <c r="L26" i="7"/>
  <c r="K26" i="7"/>
  <c r="L28" i="7"/>
  <c r="K28" i="7"/>
  <c r="AI10" i="9"/>
  <c r="G32" i="7"/>
  <c r="Z9" i="9"/>
  <c r="AA9" i="9" s="1"/>
  <c r="AB9" i="9" s="1"/>
  <c r="AC9" i="9" s="1"/>
  <c r="AD9" i="9" s="1"/>
  <c r="AE9" i="9" s="1"/>
  <c r="AF9" i="9" s="1"/>
  <c r="AG9" i="9" s="1"/>
  <c r="AH9" i="9" s="1"/>
  <c r="AI9" i="9" s="1"/>
  <c r="AJ9" i="9" s="1"/>
  <c r="Y8" i="9"/>
  <c r="Z8" i="9" s="1"/>
  <c r="AG11" i="9"/>
  <c r="G30" i="7"/>
  <c r="M25" i="7"/>
  <c r="M28" i="7" l="1"/>
  <c r="M29" i="7"/>
  <c r="G33" i="7"/>
  <c r="AJ10" i="9"/>
  <c r="AK10" i="9" s="1"/>
  <c r="AL10" i="9" s="1"/>
  <c r="AM10" i="9" s="1"/>
  <c r="AN10" i="9" s="1"/>
  <c r="AO10" i="9" s="1"/>
  <c r="AP10" i="9" s="1"/>
  <c r="AQ10" i="9" s="1"/>
  <c r="AR10" i="9" s="1"/>
  <c r="AS10" i="9" s="1"/>
  <c r="AT10" i="9" s="1"/>
  <c r="AU10" i="9" s="1"/>
  <c r="AA8" i="9"/>
  <c r="AB8" i="9" s="1"/>
  <c r="AC8" i="9" s="1"/>
  <c r="AD8" i="9" s="1"/>
  <c r="AE8" i="9" s="1"/>
  <c r="AF8" i="9" s="1"/>
  <c r="AG8" i="9" s="1"/>
  <c r="AH8" i="9" s="1"/>
  <c r="AI8" i="9" s="1"/>
  <c r="AJ8" i="9" s="1"/>
  <c r="AK8" i="9" s="1"/>
  <c r="AL8" i="9" s="1"/>
  <c r="AM8" i="9" s="1"/>
  <c r="Z7" i="9"/>
  <c r="AA7" i="9" s="1"/>
  <c r="K30" i="7"/>
  <c r="L30" i="7"/>
  <c r="K32" i="7"/>
  <c r="L32" i="7"/>
  <c r="M26" i="7"/>
  <c r="AH11" i="9"/>
  <c r="AI11" i="9" s="1"/>
  <c r="AJ11" i="9" s="1"/>
  <c r="AK11" i="9" s="1"/>
  <c r="AL11" i="9" s="1"/>
  <c r="AM11" i="9" s="1"/>
  <c r="AN11" i="9" s="1"/>
  <c r="AO11" i="9" s="1"/>
  <c r="AP11" i="9" s="1"/>
  <c r="AQ11" i="9" s="1"/>
  <c r="AR11" i="9" s="1"/>
  <c r="AS11" i="9" s="1"/>
  <c r="AT11" i="9" s="1"/>
  <c r="AU11" i="9" s="1"/>
  <c r="G31" i="7"/>
  <c r="AK9" i="9"/>
  <c r="G34" i="7"/>
  <c r="I20" i="10"/>
  <c r="N15" i="10"/>
  <c r="U15" i="10" s="1"/>
  <c r="N16" i="10"/>
  <c r="U16" i="10" s="1"/>
  <c r="W16" i="10" s="1"/>
  <c r="X16" i="10" s="1"/>
  <c r="R21" i="10" l="1"/>
  <c r="O21" i="10"/>
  <c r="N14" i="10"/>
  <c r="U14" i="10" s="1"/>
  <c r="W14" i="10" s="1"/>
  <c r="X14" i="10" s="1"/>
  <c r="M32" i="7"/>
  <c r="AL9" i="9"/>
  <c r="G35" i="7"/>
  <c r="AA6" i="9"/>
  <c r="AB6" i="9" s="1"/>
  <c r="AB7" i="9"/>
  <c r="AC7" i="9" s="1"/>
  <c r="AD7" i="9" s="1"/>
  <c r="AE7" i="9" s="1"/>
  <c r="AF7" i="9" s="1"/>
  <c r="AG7" i="9" s="1"/>
  <c r="AH7" i="9" s="1"/>
  <c r="AI7" i="9" s="1"/>
  <c r="AJ7" i="9" s="1"/>
  <c r="AK7" i="9" s="1"/>
  <c r="AL7" i="9" s="1"/>
  <c r="AM7" i="9" s="1"/>
  <c r="AN7" i="9" s="1"/>
  <c r="AO7" i="9" s="1"/>
  <c r="K31" i="7"/>
  <c r="L31" i="7"/>
  <c r="AN8" i="9"/>
  <c r="G37" i="7"/>
  <c r="K34" i="7"/>
  <c r="L34" i="7"/>
  <c r="M30" i="7"/>
  <c r="L33" i="7"/>
  <c r="K33" i="7"/>
  <c r="P21" i="10"/>
  <c r="I21" i="10"/>
  <c r="Q21" i="10"/>
  <c r="S21" i="10"/>
  <c r="T21" i="10"/>
  <c r="W15" i="10"/>
  <c r="X15" i="10" s="1"/>
  <c r="X24" i="10" s="1"/>
  <c r="AV20" i="9"/>
  <c r="AW20" i="9" s="1"/>
  <c r="AX20" i="9" s="1"/>
  <c r="AY20" i="9" s="1"/>
  <c r="AZ20" i="9" s="1"/>
  <c r="BA20" i="9" s="1"/>
  <c r="BB20" i="9" s="1"/>
  <c r="BC20" i="9" s="1"/>
  <c r="BD20" i="9" s="1"/>
  <c r="AV24" i="9"/>
  <c r="AW24" i="9" s="1"/>
  <c r="AX24" i="9" s="1"/>
  <c r="AY24" i="9" s="1"/>
  <c r="AZ24" i="9" s="1"/>
  <c r="BA24" i="9" s="1"/>
  <c r="BB24" i="9" s="1"/>
  <c r="BC24" i="9" s="1"/>
  <c r="BD24" i="9" s="1"/>
  <c r="AV19" i="9"/>
  <c r="AW19" i="9" s="1"/>
  <c r="AX19" i="9" s="1"/>
  <c r="AY19" i="9" s="1"/>
  <c r="AZ19" i="9" s="1"/>
  <c r="BA19" i="9" s="1"/>
  <c r="BB19" i="9" s="1"/>
  <c r="BC19" i="9" s="1"/>
  <c r="BD19" i="9" s="1"/>
  <c r="O22" i="10" l="1"/>
  <c r="N20" i="10"/>
  <c r="N21" i="10" s="1"/>
  <c r="U20" i="10"/>
  <c r="U21" i="10" s="1"/>
  <c r="K37" i="7"/>
  <c r="L37" i="7"/>
  <c r="G39" i="7"/>
  <c r="AP7" i="9"/>
  <c r="AO8" i="9"/>
  <c r="AP8" i="9" s="1"/>
  <c r="AQ8" i="9" s="1"/>
  <c r="AR8" i="9" s="1"/>
  <c r="AS8" i="9" s="1"/>
  <c r="AT8" i="9" s="1"/>
  <c r="AU8" i="9" s="1"/>
  <c r="G38" i="7"/>
  <c r="AC6" i="9"/>
  <c r="AD6" i="9" s="1"/>
  <c r="AE6" i="9" s="1"/>
  <c r="AF6" i="9" s="1"/>
  <c r="AG6" i="9" s="1"/>
  <c r="AH6" i="9" s="1"/>
  <c r="AI6" i="9" s="1"/>
  <c r="AJ6" i="9" s="1"/>
  <c r="AK6" i="9" s="1"/>
  <c r="AL6" i="9" s="1"/>
  <c r="AM6" i="9" s="1"/>
  <c r="AN6" i="9" s="1"/>
  <c r="AO6" i="9" s="1"/>
  <c r="AP6" i="9" s="1"/>
  <c r="AQ6" i="9" s="1"/>
  <c r="AR6" i="9" s="1"/>
  <c r="AB5" i="9"/>
  <c r="AC5" i="9" s="1"/>
  <c r="AD5" i="9" s="1"/>
  <c r="AE5" i="9" s="1"/>
  <c r="AF5" i="9" s="1"/>
  <c r="AG5" i="9" s="1"/>
  <c r="AH5" i="9" s="1"/>
  <c r="AI5" i="9" s="1"/>
  <c r="AJ5" i="9" s="1"/>
  <c r="AK5" i="9" s="1"/>
  <c r="AL5" i="9" s="1"/>
  <c r="AM5" i="9" s="1"/>
  <c r="AN5" i="9" s="1"/>
  <c r="AO5" i="9" s="1"/>
  <c r="AP5" i="9" s="1"/>
  <c r="AQ5" i="9" s="1"/>
  <c r="AR5" i="9" s="1"/>
  <c r="AS5" i="9" s="1"/>
  <c r="AT5" i="9" s="1"/>
  <c r="AU5" i="9" s="1"/>
  <c r="G45" i="7" s="1"/>
  <c r="K35" i="7"/>
  <c r="L35" i="7"/>
  <c r="M33" i="7"/>
  <c r="M34" i="7"/>
  <c r="M31" i="7"/>
  <c r="G36" i="7"/>
  <c r="AM9" i="9"/>
  <c r="AN9" i="9" s="1"/>
  <c r="AO9" i="9" s="1"/>
  <c r="AP9" i="9" s="1"/>
  <c r="AQ9" i="9" s="1"/>
  <c r="AR9" i="9" s="1"/>
  <c r="AS9" i="9" s="1"/>
  <c r="AT9" i="9" s="1"/>
  <c r="AU9" i="9" s="1"/>
  <c r="X22" i="10"/>
  <c r="X23" i="10"/>
  <c r="AV23" i="9"/>
  <c r="AW23" i="9" s="1"/>
  <c r="AX23" i="9" s="1"/>
  <c r="AY23" i="9" s="1"/>
  <c r="AZ23" i="9" s="1"/>
  <c r="BA23" i="9" s="1"/>
  <c r="BB23" i="9" s="1"/>
  <c r="BC23" i="9" s="1"/>
  <c r="BD23" i="9" s="1"/>
  <c r="AV18" i="9"/>
  <c r="AW18" i="9" s="1"/>
  <c r="AX18" i="9" s="1"/>
  <c r="AY18" i="9" s="1"/>
  <c r="AZ18" i="9" s="1"/>
  <c r="BA18" i="9" s="1"/>
  <c r="BB18" i="9" s="1"/>
  <c r="BC18" i="9" s="1"/>
  <c r="BD18" i="9" s="1"/>
  <c r="AV17" i="9"/>
  <c r="AW17" i="9" s="1"/>
  <c r="AX17" i="9" s="1"/>
  <c r="AY17" i="9" s="1"/>
  <c r="AZ17" i="9" s="1"/>
  <c r="BA17" i="9" s="1"/>
  <c r="BB17" i="9" s="1"/>
  <c r="BC17" i="9" s="1"/>
  <c r="BD17" i="9" s="1"/>
  <c r="AV22" i="9"/>
  <c r="AW22" i="9" s="1"/>
  <c r="AX22" i="9" s="1"/>
  <c r="AY22" i="9" s="1"/>
  <c r="AZ22" i="9" s="1"/>
  <c r="BA22" i="9" s="1"/>
  <c r="BB22" i="9" s="1"/>
  <c r="BC22" i="9" s="1"/>
  <c r="BD22" i="9" s="1"/>
  <c r="W20" i="10" l="1"/>
  <c r="X20" i="10" s="1"/>
  <c r="M35" i="7"/>
  <c r="M37" i="7"/>
  <c r="L45" i="7"/>
  <c r="K45" i="7"/>
  <c r="AQ7" i="9"/>
  <c r="G40" i="7"/>
  <c r="AS6" i="9"/>
  <c r="G42" i="7"/>
  <c r="L39" i="7"/>
  <c r="K39" i="7"/>
  <c r="L36" i="7"/>
  <c r="K36" i="7"/>
  <c r="K38" i="7"/>
  <c r="L38" i="7"/>
  <c r="AV16" i="9"/>
  <c r="AW16" i="9" s="1"/>
  <c r="AX16" i="9" s="1"/>
  <c r="AY16" i="9" s="1"/>
  <c r="AZ16" i="9" s="1"/>
  <c r="BA16" i="9" s="1"/>
  <c r="BB16" i="9" s="1"/>
  <c r="BC16" i="9" s="1"/>
  <c r="BD16" i="9" s="1"/>
  <c r="AV21" i="9"/>
  <c r="AW21" i="9" s="1"/>
  <c r="AX21" i="9" s="1"/>
  <c r="AY21" i="9" s="1"/>
  <c r="AZ21" i="9" s="1"/>
  <c r="BA21" i="9" s="1"/>
  <c r="BB21" i="9" s="1"/>
  <c r="BC21" i="9" s="1"/>
  <c r="BD21" i="9" s="1"/>
  <c r="M39" i="7" l="1"/>
  <c r="M36" i="7"/>
  <c r="M45" i="7"/>
  <c r="L40" i="7"/>
  <c r="K40" i="7"/>
  <c r="M38" i="7"/>
  <c r="G41" i="7"/>
  <c r="AR7" i="9"/>
  <c r="AS7" i="9" s="1"/>
  <c r="AT7" i="9" s="1"/>
  <c r="AU7" i="9" s="1"/>
  <c r="K42" i="7"/>
  <c r="L42" i="7"/>
  <c r="G43" i="7"/>
  <c r="AT6" i="9"/>
  <c r="AV15" i="9"/>
  <c r="AW15" i="9" s="1"/>
  <c r="AX15" i="9" s="1"/>
  <c r="AY15" i="9" s="1"/>
  <c r="AZ15" i="9" s="1"/>
  <c r="BA15" i="9" s="1"/>
  <c r="BB15" i="9" s="1"/>
  <c r="BC15" i="9" s="1"/>
  <c r="BD15" i="9" s="1"/>
  <c r="M40" i="7" l="1"/>
  <c r="M42" i="7"/>
  <c r="AU6" i="9"/>
  <c r="G44" i="7"/>
  <c r="K43" i="7"/>
  <c r="L43" i="7"/>
  <c r="L41" i="7"/>
  <c r="K41" i="7"/>
  <c r="AV13" i="9"/>
  <c r="AW13" i="9" s="1"/>
  <c r="AX13" i="9" s="1"/>
  <c r="AY13" i="9" s="1"/>
  <c r="AZ13" i="9" s="1"/>
  <c r="BA13" i="9" s="1"/>
  <c r="BB13" i="9" s="1"/>
  <c r="BC13" i="9" s="1"/>
  <c r="BD13" i="9" s="1"/>
  <c r="AV14" i="9"/>
  <c r="AW14" i="9" s="1"/>
  <c r="AX14" i="9" s="1"/>
  <c r="AY14" i="9" s="1"/>
  <c r="AZ14" i="9" s="1"/>
  <c r="BA14" i="9" s="1"/>
  <c r="BB14" i="9" s="1"/>
  <c r="BC14" i="9" s="1"/>
  <c r="BD14" i="9" s="1"/>
  <c r="G31" i="9"/>
  <c r="M41" i="7" l="1"/>
  <c r="M43" i="7"/>
  <c r="K44" i="7"/>
  <c r="L44" i="7"/>
  <c r="AV12" i="9"/>
  <c r="AW12" i="9" s="1"/>
  <c r="AX12" i="9" s="1"/>
  <c r="AY12" i="9" s="1"/>
  <c r="AZ12" i="9" s="1"/>
  <c r="BA12" i="9" s="1"/>
  <c r="BB12" i="9" s="1"/>
  <c r="BC12" i="9" s="1"/>
  <c r="BD12" i="9" s="1"/>
  <c r="M44" i="7" l="1"/>
  <c r="AV11" i="9"/>
  <c r="AW11" i="9" s="1"/>
  <c r="AX11" i="9" s="1"/>
  <c r="AY11" i="9" s="1"/>
  <c r="AZ11" i="9" s="1"/>
  <c r="BA11" i="9" s="1"/>
  <c r="BB11" i="9" s="1"/>
  <c r="BC11" i="9" s="1"/>
  <c r="BD11" i="9" s="1"/>
  <c r="AV10" i="9" l="1"/>
  <c r="AW10" i="9" s="1"/>
  <c r="AX10" i="9" s="1"/>
  <c r="AY10" i="9" s="1"/>
  <c r="AZ10" i="9" s="1"/>
  <c r="BA10" i="9" s="1"/>
  <c r="BB10" i="9" s="1"/>
  <c r="BC10" i="9" s="1"/>
  <c r="BD10" i="9" s="1"/>
  <c r="AV9" i="9" l="1"/>
  <c r="AW9" i="9" s="1"/>
  <c r="AX9" i="9" s="1"/>
  <c r="AY9" i="9" s="1"/>
  <c r="AZ9" i="9" s="1"/>
  <c r="BA9" i="9" s="1"/>
  <c r="BB9" i="9" s="1"/>
  <c r="BC9" i="9" s="1"/>
  <c r="BD9" i="9" s="1"/>
  <c r="AV8" i="9" l="1"/>
  <c r="AW8" i="9" s="1"/>
  <c r="AX8" i="9" s="1"/>
  <c r="AY8" i="9" s="1"/>
  <c r="AZ8" i="9" s="1"/>
  <c r="BA8" i="9" s="1"/>
  <c r="BB8" i="9" s="1"/>
  <c r="BC8" i="9" s="1"/>
  <c r="BD8" i="9" s="1"/>
  <c r="AV7" i="9" l="1"/>
  <c r="AW7" i="9" s="1"/>
  <c r="AX7" i="9" s="1"/>
  <c r="AY7" i="9" s="1"/>
  <c r="AZ7" i="9" s="1"/>
  <c r="BA7" i="9" s="1"/>
  <c r="BB7" i="9" s="1"/>
  <c r="BC7" i="9" s="1"/>
  <c r="BD7" i="9" s="1"/>
  <c r="AV6" i="9" l="1"/>
  <c r="AW6" i="9" s="1"/>
  <c r="AX6" i="9" s="1"/>
  <c r="AY6" i="9" s="1"/>
  <c r="AZ6" i="9" s="1"/>
  <c r="BA6" i="9" s="1"/>
  <c r="BB6" i="9" s="1"/>
  <c r="BC6" i="9" s="1"/>
  <c r="BD6" i="9" s="1"/>
  <c r="AV5" i="9"/>
  <c r="AW5" i="9" l="1"/>
  <c r="G46" i="7"/>
  <c r="K46" i="7" l="1"/>
  <c r="L46" i="7"/>
  <c r="AX5" i="9"/>
  <c r="G47" i="7"/>
  <c r="L47" i="7" l="1"/>
  <c r="K47" i="7"/>
  <c r="AY5" i="9"/>
  <c r="G48" i="7"/>
  <c r="M46" i="7"/>
  <c r="M47" i="7" l="1"/>
  <c r="L48" i="7"/>
  <c r="K48" i="7"/>
  <c r="AZ5" i="9"/>
  <c r="BA5" i="9" s="1"/>
  <c r="BB5" i="9" s="1"/>
  <c r="BC5" i="9" s="1"/>
  <c r="BD5" i="9" s="1"/>
  <c r="G49" i="7"/>
  <c r="M48" i="7" l="1"/>
  <c r="K49" i="7"/>
  <c r="L49" i="7"/>
  <c r="M49" i="7" l="1"/>
  <c r="M56" i="7" l="1"/>
  <c r="J8" i="9" s="1"/>
</calcChain>
</file>

<file path=xl/sharedStrings.xml><?xml version="1.0" encoding="utf-8"?>
<sst xmlns="http://schemas.openxmlformats.org/spreadsheetml/2006/main" count="226" uniqueCount="149">
  <si>
    <t>等級</t>
    <rPh sb="0" eb="2">
      <t>トウキュウ</t>
    </rPh>
    <phoneticPr fontId="1"/>
  </si>
  <si>
    <t>年齢</t>
    <rPh sb="0" eb="2">
      <t>ネンレイ</t>
    </rPh>
    <phoneticPr fontId="1"/>
  </si>
  <si>
    <t>給与</t>
    <rPh sb="0" eb="2">
      <t>キュウヨ</t>
    </rPh>
    <phoneticPr fontId="1"/>
  </si>
  <si>
    <t>年齢給指数</t>
    <rPh sb="0" eb="3">
      <t>ネンレイキュウ</t>
    </rPh>
    <rPh sb="3" eb="5">
      <t>シスウ</t>
    </rPh>
    <phoneticPr fontId="1"/>
  </si>
  <si>
    <t>階層</t>
    <rPh sb="0" eb="2">
      <t>カイソウ</t>
    </rPh>
    <phoneticPr fontId="1"/>
  </si>
  <si>
    <t>等級</t>
    <rPh sb="0" eb="2">
      <t>トウキュウ</t>
    </rPh>
    <phoneticPr fontId="1"/>
  </si>
  <si>
    <t>号</t>
    <rPh sb="0" eb="1">
      <t>ゴウ</t>
    </rPh>
    <phoneticPr fontId="1"/>
  </si>
  <si>
    <t>昇給額</t>
    <rPh sb="0" eb="2">
      <t>ショウキュウ</t>
    </rPh>
    <rPh sb="2" eb="3">
      <t>ガク</t>
    </rPh>
    <phoneticPr fontId="1"/>
  </si>
  <si>
    <t>加齢</t>
    <rPh sb="0" eb="2">
      <t>カレイ</t>
    </rPh>
    <phoneticPr fontId="1"/>
  </si>
  <si>
    <t>昇格</t>
    <rPh sb="0" eb="2">
      <t>ショウカク</t>
    </rPh>
    <phoneticPr fontId="1"/>
  </si>
  <si>
    <t>管理職</t>
    <rPh sb="0" eb="2">
      <t>カンリ</t>
    </rPh>
    <rPh sb="2" eb="3">
      <t>ショク</t>
    </rPh>
    <phoneticPr fontId="1"/>
  </si>
  <si>
    <t>監督職</t>
    <rPh sb="0" eb="2">
      <t>カントク</t>
    </rPh>
    <rPh sb="2" eb="3">
      <t>ショク</t>
    </rPh>
    <phoneticPr fontId="1"/>
  </si>
  <si>
    <t>大卒</t>
    <rPh sb="0" eb="2">
      <t>ダイソツ</t>
    </rPh>
    <phoneticPr fontId="1"/>
  </si>
  <si>
    <t>高卒</t>
    <rPh sb="0" eb="2">
      <t>コウソツ</t>
    </rPh>
    <phoneticPr fontId="1"/>
  </si>
  <si>
    <t>初任給</t>
    <rPh sb="0" eb="3">
      <t>ショニンキュウ</t>
    </rPh>
    <phoneticPr fontId="1"/>
  </si>
  <si>
    <t>■基本給テーブル</t>
    <rPh sb="1" eb="4">
      <t>キホンキュウ</t>
    </rPh>
    <phoneticPr fontId="1"/>
  </si>
  <si>
    <t>NO</t>
    <phoneticPr fontId="1"/>
  </si>
  <si>
    <t>氏名</t>
    <rPh sb="0" eb="2">
      <t>シメイ</t>
    </rPh>
    <phoneticPr fontId="1"/>
  </si>
  <si>
    <t>浪人
留年</t>
    <rPh sb="0" eb="2">
      <t>ロウニン</t>
    </rPh>
    <rPh sb="3" eb="5">
      <t>リュウネン</t>
    </rPh>
    <phoneticPr fontId="1"/>
  </si>
  <si>
    <t>社会
年齢</t>
    <rPh sb="0" eb="2">
      <t>シャカイ</t>
    </rPh>
    <rPh sb="3" eb="5">
      <t>ネンレイ</t>
    </rPh>
    <phoneticPr fontId="1"/>
  </si>
  <si>
    <t>実際
年齢</t>
    <rPh sb="0" eb="2">
      <t>ジッサイ</t>
    </rPh>
    <rPh sb="3" eb="5">
      <t>ネンレイ</t>
    </rPh>
    <phoneticPr fontId="1"/>
  </si>
  <si>
    <t>役職</t>
    <rPh sb="0" eb="2">
      <t>ヤクショク</t>
    </rPh>
    <phoneticPr fontId="1"/>
  </si>
  <si>
    <t>現状賃金</t>
    <rPh sb="0" eb="2">
      <t>ゲンジョウ</t>
    </rPh>
    <rPh sb="2" eb="4">
      <t>チンギン</t>
    </rPh>
    <phoneticPr fontId="1"/>
  </si>
  <si>
    <t>等級
号</t>
    <rPh sb="0" eb="2">
      <t>トウキュウ</t>
    </rPh>
    <rPh sb="3" eb="4">
      <t>ゴウ</t>
    </rPh>
    <phoneticPr fontId="1"/>
  </si>
  <si>
    <t>基本給</t>
    <rPh sb="0" eb="3">
      <t>キホンキュウ</t>
    </rPh>
    <phoneticPr fontId="1"/>
  </si>
  <si>
    <t>支給額</t>
    <rPh sb="0" eb="3">
      <t>シキュウガク</t>
    </rPh>
    <phoneticPr fontId="1"/>
  </si>
  <si>
    <t>■新賃金シミュレーション</t>
    <rPh sb="1" eb="4">
      <t>シンチンギン</t>
    </rPh>
    <phoneticPr fontId="1"/>
  </si>
  <si>
    <t>新賃金</t>
    <rPh sb="0" eb="3">
      <t>シンチンギン</t>
    </rPh>
    <phoneticPr fontId="1"/>
  </si>
  <si>
    <t>新/現状</t>
    <rPh sb="0" eb="1">
      <t>シン</t>
    </rPh>
    <rPh sb="2" eb="4">
      <t>ゲンジョウ</t>
    </rPh>
    <phoneticPr fontId="1"/>
  </si>
  <si>
    <t>増減比較</t>
    <rPh sb="0" eb="2">
      <t>ゾウゲン</t>
    </rPh>
    <rPh sb="2" eb="4">
      <t>ヒカク</t>
    </rPh>
    <phoneticPr fontId="1"/>
  </si>
  <si>
    <t>合計</t>
    <rPh sb="0" eb="2">
      <t>ゴウケイ</t>
    </rPh>
    <phoneticPr fontId="1"/>
  </si>
  <si>
    <t>○：100%-</t>
    <phoneticPr fontId="1"/>
  </si>
  <si>
    <t>△：90%-</t>
    <phoneticPr fontId="1"/>
  </si>
  <si>
    <t>▲：-89%</t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</si>
  <si>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</si>
  <si>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</si>
  <si>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</t>
    <rPh sb="2" eb="3">
      <t>サイ</t>
    </rPh>
    <phoneticPr fontId="1"/>
  </si>
  <si>
    <t>21歳</t>
    <rPh sb="2" eb="3">
      <t>サイ</t>
    </rPh>
    <phoneticPr fontId="1"/>
  </si>
  <si>
    <t>22歳</t>
    <rPh sb="2" eb="3">
      <t>サイ</t>
    </rPh>
    <phoneticPr fontId="1"/>
  </si>
  <si>
    <t>23歳</t>
    <rPh sb="2" eb="3">
      <t>サイ</t>
    </rPh>
    <phoneticPr fontId="1"/>
  </si>
  <si>
    <t>24歳</t>
    <rPh sb="2" eb="3">
      <t>サイ</t>
    </rPh>
    <phoneticPr fontId="1"/>
  </si>
  <si>
    <t>25歳</t>
    <rPh sb="2" eb="3">
      <t>サイ</t>
    </rPh>
    <phoneticPr fontId="1"/>
  </si>
  <si>
    <t>26歳</t>
    <rPh sb="2" eb="3">
      <t>サイ</t>
    </rPh>
    <phoneticPr fontId="1"/>
  </si>
  <si>
    <t>27歳</t>
    <rPh sb="2" eb="3">
      <t>サイ</t>
    </rPh>
    <phoneticPr fontId="1"/>
  </si>
  <si>
    <t>28歳</t>
    <rPh sb="2" eb="3">
      <t>サイ</t>
    </rPh>
    <phoneticPr fontId="1"/>
  </si>
  <si>
    <t>29歳</t>
    <rPh sb="2" eb="3">
      <t>サイ</t>
    </rPh>
    <phoneticPr fontId="1"/>
  </si>
  <si>
    <t>30歳</t>
    <rPh sb="2" eb="3">
      <t>サイ</t>
    </rPh>
    <phoneticPr fontId="1"/>
  </si>
  <si>
    <t>31歳</t>
    <rPh sb="2" eb="3">
      <t>サイ</t>
    </rPh>
    <phoneticPr fontId="1"/>
  </si>
  <si>
    <t>32歳</t>
    <rPh sb="2" eb="3">
      <t>サイ</t>
    </rPh>
    <phoneticPr fontId="1"/>
  </si>
  <si>
    <t>33歳</t>
    <rPh sb="2" eb="3">
      <t>サイ</t>
    </rPh>
    <phoneticPr fontId="1"/>
  </si>
  <si>
    <t>34歳</t>
    <rPh sb="2" eb="3">
      <t>サイ</t>
    </rPh>
    <phoneticPr fontId="1"/>
  </si>
  <si>
    <t>35歳</t>
    <rPh sb="2" eb="3">
      <t>サイ</t>
    </rPh>
    <phoneticPr fontId="1"/>
  </si>
  <si>
    <t>36歳</t>
    <rPh sb="2" eb="3">
      <t>サイ</t>
    </rPh>
    <phoneticPr fontId="1"/>
  </si>
  <si>
    <t>37歳</t>
    <rPh sb="2" eb="3">
      <t>サイ</t>
    </rPh>
    <phoneticPr fontId="1"/>
  </si>
  <si>
    <t>38歳</t>
    <rPh sb="2" eb="3">
      <t>サイ</t>
    </rPh>
    <phoneticPr fontId="1"/>
  </si>
  <si>
    <t>39歳</t>
    <rPh sb="2" eb="3">
      <t>サイ</t>
    </rPh>
    <phoneticPr fontId="1"/>
  </si>
  <si>
    <t>40歳</t>
    <rPh sb="2" eb="3">
      <t>サイ</t>
    </rPh>
    <phoneticPr fontId="1"/>
  </si>
  <si>
    <t>41歳</t>
    <rPh sb="2" eb="3">
      <t>サイ</t>
    </rPh>
    <phoneticPr fontId="1"/>
  </si>
  <si>
    <t>42歳</t>
    <rPh sb="2" eb="3">
      <t>サイ</t>
    </rPh>
    <phoneticPr fontId="1"/>
  </si>
  <si>
    <t>43歳</t>
    <rPh sb="2" eb="3">
      <t>サイ</t>
    </rPh>
    <phoneticPr fontId="1"/>
  </si>
  <si>
    <t>44歳</t>
    <rPh sb="2" eb="3">
      <t>サイ</t>
    </rPh>
    <phoneticPr fontId="1"/>
  </si>
  <si>
    <t>45歳</t>
    <rPh sb="2" eb="3">
      <t>サイ</t>
    </rPh>
    <phoneticPr fontId="1"/>
  </si>
  <si>
    <t>46歳</t>
    <rPh sb="2" eb="3">
      <t>サイ</t>
    </rPh>
    <phoneticPr fontId="1"/>
  </si>
  <si>
    <t>47歳</t>
    <rPh sb="2" eb="3">
      <t>サイ</t>
    </rPh>
    <phoneticPr fontId="1"/>
  </si>
  <si>
    <t>48歳</t>
    <rPh sb="2" eb="3">
      <t>サイ</t>
    </rPh>
    <phoneticPr fontId="1"/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</si>
  <si>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</si>
  <si>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</si>
  <si>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</si>
  <si>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52歳</t>
    <rPh sb="2" eb="3">
      <t>サイ</t>
    </rPh>
    <phoneticPr fontId="1"/>
  </si>
  <si>
    <t>53歳</t>
    <rPh sb="2" eb="3">
      <t>サイ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</si>
  <si>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</si>
  <si>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</si>
  <si>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</si>
  <si>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57歳</t>
    <rPh sb="2" eb="3">
      <t>サイ</t>
    </rPh>
    <phoneticPr fontId="1"/>
  </si>
  <si>
    <t>58歳</t>
    <rPh sb="2" eb="3">
      <t>サイ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</si>
  <si>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</si>
  <si>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</si>
  <si>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</si>
  <si>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</si>
  <si>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</si>
  <si>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</si>
  <si>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</si>
  <si>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入社</t>
    <rPh sb="0" eb="2">
      <t>ニュウシャ</t>
    </rPh>
    <phoneticPr fontId="1"/>
  </si>
  <si>
    <t>課長</t>
    <rPh sb="0" eb="2">
      <t>カチョウ</t>
    </rPh>
    <phoneticPr fontId="1"/>
  </si>
  <si>
    <t>月例給</t>
    <rPh sb="0" eb="2">
      <t>ゲツレイ</t>
    </rPh>
    <rPh sb="2" eb="3">
      <t>キュウ</t>
    </rPh>
    <phoneticPr fontId="1"/>
  </si>
  <si>
    <t>賞与</t>
    <rPh sb="0" eb="2">
      <t>ショウヨ</t>
    </rPh>
    <phoneticPr fontId="1"/>
  </si>
  <si>
    <t>賞与月数</t>
    <rPh sb="0" eb="2">
      <t>ショウヨ</t>
    </rPh>
    <rPh sb="2" eb="4">
      <t>ゲッスウ</t>
    </rPh>
    <phoneticPr fontId="1"/>
  </si>
  <si>
    <t>年間合計</t>
    <rPh sb="0" eb="2">
      <t>ネンカン</t>
    </rPh>
    <rPh sb="2" eb="4">
      <t>ゴウケイ</t>
    </rPh>
    <phoneticPr fontId="1"/>
  </si>
  <si>
    <t>年収</t>
    <rPh sb="0" eb="2">
      <t>ネンシュウ</t>
    </rPh>
    <phoneticPr fontId="1"/>
  </si>
  <si>
    <t>生涯賃金算定条件</t>
    <rPh sb="0" eb="2">
      <t>ショウガイ</t>
    </rPh>
    <rPh sb="2" eb="4">
      <t>チンギン</t>
    </rPh>
    <rPh sb="4" eb="6">
      <t>サンテイ</t>
    </rPh>
    <rPh sb="6" eb="8">
      <t>ジョウケン</t>
    </rPh>
    <phoneticPr fontId="1"/>
  </si>
  <si>
    <t>生涯賃金</t>
    <rPh sb="0" eb="2">
      <t>ショウガイ</t>
    </rPh>
    <rPh sb="2" eb="4">
      <t>チンギン</t>
    </rPh>
    <phoneticPr fontId="1"/>
  </si>
  <si>
    <t>生涯賃金</t>
    <rPh sb="0" eb="2">
      <t>ショウガイ</t>
    </rPh>
    <rPh sb="2" eb="4">
      <t>チンギン</t>
    </rPh>
    <phoneticPr fontId="1"/>
  </si>
  <si>
    <t>賞与年間月数</t>
    <rPh sb="0" eb="2">
      <t>ショウヨ</t>
    </rPh>
    <rPh sb="2" eb="4">
      <t>ネンカン</t>
    </rPh>
    <rPh sb="4" eb="6">
      <t>ゲッスウ</t>
    </rPh>
    <phoneticPr fontId="1"/>
  </si>
  <si>
    <t>ヶ月</t>
    <rPh sb="1" eb="2">
      <t>ゲツ</t>
    </rPh>
    <phoneticPr fontId="1"/>
  </si>
  <si>
    <t>課長</t>
    <rPh sb="0" eb="2">
      <t>カチョウ</t>
    </rPh>
    <phoneticPr fontId="1"/>
  </si>
  <si>
    <t>年齢給</t>
    <rPh sb="0" eb="3">
      <t>ネンレイキュウ</t>
    </rPh>
    <phoneticPr fontId="1"/>
  </si>
  <si>
    <t>勤続給</t>
    <rPh sb="0" eb="2">
      <t>キンゾク</t>
    </rPh>
    <rPh sb="2" eb="3">
      <t>キュウ</t>
    </rPh>
    <phoneticPr fontId="1"/>
  </si>
  <si>
    <t>職能給</t>
    <rPh sb="0" eb="3">
      <t>ショクノウキュウ</t>
    </rPh>
    <phoneticPr fontId="1"/>
  </si>
  <si>
    <t>職務給</t>
    <rPh sb="0" eb="3">
      <t>ショクムキュウ</t>
    </rPh>
    <phoneticPr fontId="1"/>
  </si>
  <si>
    <t>休日出勤</t>
    <rPh sb="0" eb="2">
      <t>キュウジツ</t>
    </rPh>
    <rPh sb="2" eb="4">
      <t>シュッキン</t>
    </rPh>
    <phoneticPr fontId="1"/>
  </si>
  <si>
    <t>残業</t>
    <rPh sb="0" eb="2">
      <t>ザンギョウ</t>
    </rPh>
    <phoneticPr fontId="1"/>
  </si>
  <si>
    <t>深夜</t>
    <rPh sb="0" eb="2">
      <t>シンヤ</t>
    </rPh>
    <phoneticPr fontId="1"/>
  </si>
  <si>
    <t>手当</t>
    <rPh sb="0" eb="2">
      <t>テアテ</t>
    </rPh>
    <phoneticPr fontId="1"/>
  </si>
  <si>
    <t>H29.12</t>
    <phoneticPr fontId="1"/>
  </si>
  <si>
    <t>H30.8</t>
    <phoneticPr fontId="1"/>
  </si>
  <si>
    <t>■現状賃金</t>
    <rPh sb="1" eb="3">
      <t>ゲンジョウ</t>
    </rPh>
    <rPh sb="3" eb="5">
      <t>チンギン</t>
    </rPh>
    <phoneticPr fontId="1"/>
  </si>
  <si>
    <t>・直近の9月の支給額を使用</t>
    <rPh sb="1" eb="3">
      <t>チョッキン</t>
    </rPh>
    <rPh sb="5" eb="6">
      <t>ガツ</t>
    </rPh>
    <rPh sb="7" eb="10">
      <t>シキュウガク</t>
    </rPh>
    <rPh sb="11" eb="13">
      <t>シヨウ</t>
    </rPh>
    <phoneticPr fontId="1"/>
  </si>
  <si>
    <t>・残業、休日出勤、深夜は、9か月間の平均を算出して使用</t>
    <rPh sb="1" eb="3">
      <t>ザンギョウ</t>
    </rPh>
    <rPh sb="4" eb="6">
      <t>キュウジツ</t>
    </rPh>
    <rPh sb="6" eb="8">
      <t>シュッキン</t>
    </rPh>
    <rPh sb="9" eb="11">
      <t>シンヤ</t>
    </rPh>
    <rPh sb="15" eb="17">
      <t>ゲツカン</t>
    </rPh>
    <rPh sb="18" eb="20">
      <t>ヘイキン</t>
    </rPh>
    <rPh sb="21" eb="23">
      <t>サンシュツ</t>
    </rPh>
    <rPh sb="25" eb="27">
      <t>シヨウ</t>
    </rPh>
    <phoneticPr fontId="1"/>
  </si>
  <si>
    <t>技能手当
１</t>
    <rPh sb="0" eb="2">
      <t>ギノウ</t>
    </rPh>
    <rPh sb="2" eb="4">
      <t>テアテ</t>
    </rPh>
    <phoneticPr fontId="1"/>
  </si>
  <si>
    <t>技能手当
２</t>
    <rPh sb="0" eb="2">
      <t>ギノウ</t>
    </rPh>
    <rPh sb="2" eb="4">
      <t>テアテ</t>
    </rPh>
    <phoneticPr fontId="1"/>
  </si>
  <si>
    <t>通勤
非課税</t>
    <rPh sb="0" eb="2">
      <t>ツウキン</t>
    </rPh>
    <rPh sb="3" eb="6">
      <t>ヒカゼイ</t>
    </rPh>
    <phoneticPr fontId="1"/>
  </si>
  <si>
    <t>通勤
課税</t>
    <rPh sb="0" eb="2">
      <t>ツウキン</t>
    </rPh>
    <rPh sb="3" eb="5">
      <t>カゼイ</t>
    </rPh>
    <phoneticPr fontId="1"/>
  </si>
  <si>
    <t>基本給相当額</t>
    <rPh sb="0" eb="3">
      <t>キホンキュウ</t>
    </rPh>
    <rPh sb="3" eb="5">
      <t>ソウトウ</t>
    </rPh>
    <rPh sb="5" eb="6">
      <t>ガク</t>
    </rPh>
    <phoneticPr fontId="1"/>
  </si>
  <si>
    <t>手当相当額</t>
    <rPh sb="0" eb="2">
      <t>テアテ</t>
    </rPh>
    <rPh sb="2" eb="4">
      <t>ソウトウ</t>
    </rPh>
    <rPh sb="4" eb="5">
      <t>ガク</t>
    </rPh>
    <phoneticPr fontId="1"/>
  </si>
  <si>
    <t>・技能手当を基本給に組み入れ</t>
    <rPh sb="1" eb="3">
      <t>ギノウ</t>
    </rPh>
    <rPh sb="3" eb="5">
      <t>テアテ</t>
    </rPh>
    <rPh sb="6" eb="9">
      <t>キホンキュウ</t>
    </rPh>
    <rPh sb="10" eb="11">
      <t>ク</t>
    </rPh>
    <rPh sb="12" eb="13">
      <t>イ</t>
    </rPh>
    <phoneticPr fontId="1"/>
  </si>
  <si>
    <t>専卒</t>
    <rPh sb="0" eb="1">
      <t>セン</t>
    </rPh>
    <rPh sb="1" eb="2">
      <t>ソツ</t>
    </rPh>
    <phoneticPr fontId="1"/>
  </si>
  <si>
    <t>時間外</t>
    <rPh sb="0" eb="2">
      <t>ジカン</t>
    </rPh>
    <rPh sb="2" eb="3">
      <t>ガイ</t>
    </rPh>
    <phoneticPr fontId="1"/>
  </si>
  <si>
    <t>通勤</t>
    <rPh sb="0" eb="2">
      <t>ツウキン</t>
    </rPh>
    <phoneticPr fontId="1"/>
  </si>
  <si>
    <t>－</t>
    <phoneticPr fontId="1"/>
  </si>
  <si>
    <t>部長</t>
    <rPh sb="0" eb="2">
      <t>ブチョウ</t>
    </rPh>
    <phoneticPr fontId="1"/>
  </si>
  <si>
    <t>次長</t>
    <rPh sb="0" eb="2">
      <t>ジチョウ</t>
    </rPh>
    <phoneticPr fontId="1"/>
  </si>
  <si>
    <t>係長</t>
    <rPh sb="0" eb="2">
      <t>カカリチョウ</t>
    </rPh>
    <phoneticPr fontId="1"/>
  </si>
  <si>
    <t>主任</t>
    <rPh sb="0" eb="2">
      <t>シュニン</t>
    </rPh>
    <phoneticPr fontId="1"/>
  </si>
  <si>
    <t>役職手当</t>
    <rPh sb="0" eb="2">
      <t>ヤクショク</t>
    </rPh>
    <rPh sb="2" eb="4">
      <t>テアテ</t>
    </rPh>
    <phoneticPr fontId="1"/>
  </si>
  <si>
    <t>補助</t>
    <rPh sb="0" eb="2">
      <t>ホジョ</t>
    </rPh>
    <phoneticPr fontId="1"/>
  </si>
  <si>
    <t>補助職</t>
    <rPh sb="0" eb="2">
      <t>ホジョ</t>
    </rPh>
    <rPh sb="2" eb="3">
      <t>ショク</t>
    </rPh>
    <phoneticPr fontId="1"/>
  </si>
  <si>
    <t>■生涯賃金シミュレーション</t>
    <rPh sb="1" eb="3">
      <t>ショウガイ</t>
    </rPh>
    <rPh sb="3" eb="5">
      <t>チンギン</t>
    </rPh>
    <phoneticPr fontId="1"/>
  </si>
  <si>
    <t>課長Ａ</t>
    <rPh sb="0" eb="2">
      <t>カチョウ</t>
    </rPh>
    <phoneticPr fontId="1"/>
  </si>
  <si>
    <t>課長Ｂ</t>
    <rPh sb="0" eb="2">
      <t>カチョウ</t>
    </rPh>
    <phoneticPr fontId="1"/>
  </si>
  <si>
    <t>構成比</t>
    <rPh sb="0" eb="3">
      <t>コウセイヒ</t>
    </rPh>
    <phoneticPr fontId="1"/>
  </si>
  <si>
    <t>賞与原資</t>
    <rPh sb="0" eb="2">
      <t>ショウヨ</t>
    </rPh>
    <rPh sb="2" eb="4">
      <t>ゲンシ</t>
    </rPh>
    <phoneticPr fontId="1"/>
  </si>
  <si>
    <t>固定支給率</t>
    <rPh sb="0" eb="2">
      <t>コテイ</t>
    </rPh>
    <rPh sb="2" eb="5">
      <t>シキュウリツ</t>
    </rPh>
    <phoneticPr fontId="1"/>
  </si>
  <si>
    <t>固定支給原資</t>
    <rPh sb="0" eb="2">
      <t>コテイ</t>
    </rPh>
    <rPh sb="2" eb="4">
      <t>シキュウ</t>
    </rPh>
    <rPh sb="4" eb="6">
      <t>ゲンシ</t>
    </rPh>
    <phoneticPr fontId="1"/>
  </si>
  <si>
    <t>固定支給額</t>
    <rPh sb="0" eb="2">
      <t>コテイ</t>
    </rPh>
    <rPh sb="2" eb="5">
      <t>シキュウガク</t>
    </rPh>
    <phoneticPr fontId="1"/>
  </si>
  <si>
    <t>人事評価</t>
    <rPh sb="0" eb="2">
      <t>ジンジ</t>
    </rPh>
    <rPh sb="2" eb="4">
      <t>ヒョウカ</t>
    </rPh>
    <phoneticPr fontId="1"/>
  </si>
  <si>
    <t>Ｓ</t>
    <phoneticPr fontId="1"/>
  </si>
  <si>
    <t>Ｂ</t>
    <phoneticPr fontId="1"/>
  </si>
  <si>
    <t>Ａ</t>
    <phoneticPr fontId="1"/>
  </si>
  <si>
    <t>ポイント</t>
    <phoneticPr fontId="1"/>
  </si>
  <si>
    <t>評価配分額</t>
    <rPh sb="0" eb="2">
      <t>ヒョウカ</t>
    </rPh>
    <rPh sb="2" eb="4">
      <t>ハイブン</t>
    </rPh>
    <rPh sb="4" eb="5">
      <t>ガク</t>
    </rPh>
    <phoneticPr fontId="1"/>
  </si>
  <si>
    <t>評価配分率</t>
    <rPh sb="0" eb="2">
      <t>ヒョウカ</t>
    </rPh>
    <rPh sb="2" eb="4">
      <t>ハイブン</t>
    </rPh>
    <rPh sb="4" eb="5">
      <t>リツ</t>
    </rPh>
    <phoneticPr fontId="1"/>
  </si>
  <si>
    <t>評価配分原資</t>
    <rPh sb="0" eb="2">
      <t>ヒョウカ</t>
    </rPh>
    <rPh sb="2" eb="4">
      <t>ハイブン</t>
    </rPh>
    <rPh sb="4" eb="6">
      <t>ゲンシ</t>
    </rPh>
    <phoneticPr fontId="1"/>
  </si>
  <si>
    <t>貢献評価率</t>
    <rPh sb="0" eb="2">
      <t>コウケン</t>
    </rPh>
    <rPh sb="2" eb="4">
      <t>ヒョウカ</t>
    </rPh>
    <rPh sb="4" eb="5">
      <t>リツ</t>
    </rPh>
    <phoneticPr fontId="1"/>
  </si>
  <si>
    <t>貢献評価原資</t>
    <rPh sb="0" eb="2">
      <t>コウケン</t>
    </rPh>
    <rPh sb="2" eb="4">
      <t>ヒョウカ</t>
    </rPh>
    <rPh sb="4" eb="6">
      <t>ゲンシ</t>
    </rPh>
    <phoneticPr fontId="1"/>
  </si>
  <si>
    <t>貢献評価額</t>
    <rPh sb="0" eb="2">
      <t>コウケン</t>
    </rPh>
    <rPh sb="2" eb="5">
      <t>ヒョウカガク</t>
    </rPh>
    <phoneticPr fontId="1"/>
  </si>
  <si>
    <t>賞与支給額</t>
    <rPh sb="0" eb="2">
      <t>ショウヨ</t>
    </rPh>
    <rPh sb="2" eb="5">
      <t>シキュウガク</t>
    </rPh>
    <phoneticPr fontId="1"/>
  </si>
  <si>
    <t>↓</t>
    <phoneticPr fontId="1"/>
  </si>
  <si>
    <t>■賞与支給額算出シミュレーション</t>
    <rPh sb="1" eb="3">
      <t>ショウヨ</t>
    </rPh>
    <rPh sb="3" eb="6">
      <t>シキュウガク</t>
    </rPh>
    <rPh sb="6" eb="8">
      <t>サンシュツ</t>
    </rPh>
    <phoneticPr fontId="1"/>
  </si>
  <si>
    <t>※黄色いセルは、入力必要</t>
    <rPh sb="1" eb="3">
      <t>キイロ</t>
    </rPh>
    <rPh sb="8" eb="10">
      <t>ニュウリョク</t>
    </rPh>
    <rPh sb="10" eb="12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</si>
</sst>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19" x14ac:knownFonts="1">
    <font>
      <sz val="11"/>
      <color theme="1"/>
      <name val="HGP創英角ｺﾞｼｯｸUB"/>
      <family val="2"/>
      <charset val="128"/>
      <scheme val="minor"/>
    </font>
    <font>
      <sz val="6"/>
      <name val="HGP創英角ｺﾞｼｯｸUB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color theme="1"/>
      <name val="HGP創英角ｺﾞｼｯｸUB"/>
      <family val="2"/>
      <charset val="128"/>
      <scheme val="minor"/>
    </font>
    <font>
      <sz val="11"/>
      <color theme="1"/>
      <name val="HGP創英角ｺﾞｼｯｸUB"/>
      <family val="2"/>
      <charset val="128"/>
      <scheme val="minor"/>
    </font>
    <font>
      <sz val="10"/>
      <color theme="1"/>
      <name val="HGP創英角ｺﾞｼｯｸUB"/>
      <family val="2"/>
      <charset val="128"/>
      <scheme val="minor"/>
    </font>
    <font>
      <sz val="8"/>
      <color theme="1"/>
      <name val="ＭＳ Ｐ明朝"/>
      <family val="1"/>
      <charset val="128"/>
    </font>
    <font>
      <sz val="8"/>
      <color theme="1"/>
      <name val="HGP創英角ｺﾞｼｯｸUB"/>
      <family val="2"/>
      <charset val="128"/>
      <scheme val="minor"/>
    </font>
    <font>
      <sz val="12"/>
      <color theme="1"/>
      <name val="HGP創英角ｺﾞｼｯｸUB"/>
      <family val="2"/>
      <charset val="128"/>
      <scheme val="minor"/>
    </font>
    <font>
      <sz val="10"/>
      <color theme="1"/>
      <name val="HGP創英角ｺﾞｼｯｸUB"/>
      <family val="3"/>
      <charset val="128"/>
      <scheme val="minor"/>
    </font>
    <font>
      <sz val="9"/>
      <color theme="1"/>
      <name val="HGP創英角ｺﾞｼｯｸUB"/>
      <family val="2"/>
      <charset val="128"/>
      <scheme val="minor"/>
    </font>
    <font>
      <sz val="12"/>
      <color theme="1"/>
      <name val="HGP創英角ｺﾞｼｯｸUB"/>
      <family val="3"/>
      <charset val="128"/>
      <scheme val="minor"/>
    </font>
    <font>
      <sz val="9"/>
      <color theme="1"/>
      <name val="HGP創英角ｺﾞｼｯｸUB"/>
      <family val="3"/>
      <charset val="128"/>
      <scheme val="minor"/>
    </font>
    <font>
      <sz val="14"/>
      <color theme="1"/>
      <name val="HGP創英角ｺﾞｼｯｸUB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HGP創英角ｺﾞｼｯｸUB"/>
      <family val="2"/>
      <charset val="128"/>
      <scheme val="minor"/>
    </font>
    <font>
      <sz val="11"/>
      <color theme="1"/>
      <name val="HGP創英角ｺﾞｼｯｸUB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38" fontId="0" fillId="0" borderId="0" xfId="6" applyFont="1">
      <alignment vertical="center"/>
    </xf>
    <xf numFmtId="38" fontId="0" fillId="0" borderId="2" xfId="6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7" fillId="0" borderId="3" xfId="6" applyFont="1" applyBorder="1">
      <alignment vertical="center"/>
    </xf>
    <xf numFmtId="38" fontId="7" fillId="0" borderId="4" xfId="6" applyFont="1" applyBorder="1">
      <alignment vertical="center"/>
    </xf>
    <xf numFmtId="38" fontId="7" fillId="0" borderId="6" xfId="6" applyFont="1" applyBorder="1">
      <alignment vertical="center"/>
    </xf>
    <xf numFmtId="38" fontId="7" fillId="0" borderId="0" xfId="6" applyFont="1" applyBorder="1">
      <alignment vertical="center"/>
    </xf>
    <xf numFmtId="38" fontId="7" fillId="2" borderId="0" xfId="6" applyFont="1" applyFill="1" applyBorder="1">
      <alignment vertical="center"/>
    </xf>
    <xf numFmtId="38" fontId="7" fillId="2" borderId="4" xfId="6" applyFont="1" applyFill="1" applyBorder="1">
      <alignment vertical="center"/>
    </xf>
    <xf numFmtId="38" fontId="7" fillId="0" borderId="8" xfId="6" applyFont="1" applyBorder="1">
      <alignment vertical="center"/>
    </xf>
    <xf numFmtId="38" fontId="7" fillId="0" borderId="1" xfId="6" applyFont="1" applyBorder="1">
      <alignment vertical="center"/>
    </xf>
    <xf numFmtId="38" fontId="7" fillId="2" borderId="1" xfId="6" applyFont="1" applyFill="1" applyBorder="1">
      <alignment vertical="center"/>
    </xf>
    <xf numFmtId="38" fontId="7" fillId="0" borderId="6" xfId="6" applyFont="1" applyFill="1" applyBorder="1">
      <alignment vertical="center"/>
    </xf>
    <xf numFmtId="38" fontId="7" fillId="0" borderId="0" xfId="6" applyFont="1" applyFill="1" applyBorder="1">
      <alignment vertical="center"/>
    </xf>
    <xf numFmtId="0" fontId="8" fillId="0" borderId="0" xfId="0" applyFont="1">
      <alignment vertical="center"/>
    </xf>
    <xf numFmtId="38" fontId="7" fillId="0" borderId="1" xfId="6" applyFont="1" applyFill="1" applyBorder="1">
      <alignment vertical="center"/>
    </xf>
    <xf numFmtId="38" fontId="7" fillId="2" borderId="5" xfId="6" applyFont="1" applyFill="1" applyBorder="1">
      <alignment vertical="center"/>
    </xf>
    <xf numFmtId="38" fontId="7" fillId="2" borderId="7" xfId="6" applyFont="1" applyFill="1" applyBorder="1">
      <alignment vertical="center"/>
    </xf>
    <xf numFmtId="38" fontId="7" fillId="2" borderId="9" xfId="6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38" fontId="0" fillId="0" borderId="2" xfId="6" applyFont="1" applyBorder="1" applyAlignment="1">
      <alignment horizontal="right" vertical="center"/>
    </xf>
    <xf numFmtId="38" fontId="0" fillId="0" borderId="0" xfId="6" applyFont="1" applyAlignment="1">
      <alignment horizontal="right" vertical="center"/>
    </xf>
    <xf numFmtId="38" fontId="0" fillId="0" borderId="2" xfId="0" applyNumberFormat="1" applyBorder="1">
      <alignment vertical="center"/>
    </xf>
    <xf numFmtId="9" fontId="0" fillId="0" borderId="0" xfId="7" applyFont="1">
      <alignment vertical="center"/>
    </xf>
    <xf numFmtId="0" fontId="13" fillId="0" borderId="0" xfId="0" applyFont="1" applyAlignment="1">
      <alignment horizontal="right" vertical="center"/>
    </xf>
    <xf numFmtId="9" fontId="0" fillId="0" borderId="0" xfId="7" applyFont="1" applyAlignment="1">
      <alignment horizontal="center" vertical="center"/>
    </xf>
    <xf numFmtId="38" fontId="7" fillId="0" borderId="16" xfId="6" applyFont="1" applyFill="1" applyBorder="1">
      <alignment vertical="center"/>
    </xf>
    <xf numFmtId="38" fontId="7" fillId="2" borderId="16" xfId="6" applyFont="1" applyFill="1" applyBorder="1">
      <alignment vertical="center"/>
    </xf>
    <xf numFmtId="38" fontId="7" fillId="0" borderId="16" xfId="6" applyFont="1" applyBorder="1">
      <alignment vertical="center"/>
    </xf>
    <xf numFmtId="38" fontId="7" fillId="2" borderId="17" xfId="6" applyFont="1" applyFill="1" applyBorder="1">
      <alignment vertical="center"/>
    </xf>
    <xf numFmtId="38" fontId="0" fillId="0" borderId="0" xfId="6" applyFont="1" applyAlignment="1">
      <alignment horizontal="center" vertical="center"/>
    </xf>
    <xf numFmtId="38" fontId="0" fillId="0" borderId="2" xfId="6" applyFont="1" applyBorder="1">
      <alignment vertical="center"/>
    </xf>
    <xf numFmtId="38" fontId="0" fillId="0" borderId="0" xfId="6" applyFont="1" applyBorder="1">
      <alignment vertical="center"/>
    </xf>
    <xf numFmtId="38" fontId="9" fillId="0" borderId="2" xfId="6" applyFont="1" applyBorder="1">
      <alignment vertical="center"/>
    </xf>
    <xf numFmtId="38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38" fontId="0" fillId="4" borderId="2" xfId="0" applyNumberFormat="1" applyFill="1" applyBorder="1">
      <alignment vertical="center"/>
    </xf>
    <xf numFmtId="38" fontId="0" fillId="4" borderId="2" xfId="6" applyFont="1" applyFill="1" applyBorder="1" applyAlignment="1">
      <alignment horizontal="right" vertical="center"/>
    </xf>
    <xf numFmtId="0" fontId="0" fillId="0" borderId="2" xfId="0" applyBorder="1">
      <alignment vertical="center"/>
    </xf>
    <xf numFmtId="38" fontId="0" fillId="0" borderId="2" xfId="6" applyFont="1" applyFill="1" applyBorder="1" applyAlignment="1">
      <alignment horizontal="right" vertical="center"/>
    </xf>
    <xf numFmtId="38" fontId="0" fillId="0" borderId="0" xfId="6" applyFont="1" applyFill="1" applyAlignment="1">
      <alignment horizontal="right" vertical="center"/>
    </xf>
    <xf numFmtId="9" fontId="0" fillId="0" borderId="0" xfId="7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38" fontId="0" fillId="4" borderId="2" xfId="6" applyFont="1" applyFill="1" applyBorder="1">
      <alignment vertical="center"/>
    </xf>
    <xf numFmtId="38" fontId="0" fillId="4" borderId="2" xfId="6" applyFont="1" applyFill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/>
    </xf>
    <xf numFmtId="177" fontId="0" fillId="0" borderId="0" xfId="7" applyNumberFormat="1" applyFont="1">
      <alignment vertical="center"/>
    </xf>
    <xf numFmtId="38" fontId="0" fillId="0" borderId="5" xfId="6" applyFont="1" applyBorder="1">
      <alignment vertical="center"/>
    </xf>
    <xf numFmtId="38" fontId="0" fillId="0" borderId="7" xfId="6" applyFont="1" applyBorder="1">
      <alignment vertical="center"/>
    </xf>
    <xf numFmtId="38" fontId="0" fillId="0" borderId="9" xfId="6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4" borderId="2" xfId="6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0" fillId="0" borderId="0" xfId="0" applyNumberFormat="1">
      <alignment vertical="center"/>
    </xf>
    <xf numFmtId="9" fontId="0" fillId="0" borderId="2" xfId="7" applyFont="1" applyBorder="1" applyAlignment="1">
      <alignment horizontal="center" vertical="center"/>
    </xf>
    <xf numFmtId="9" fontId="0" fillId="4" borderId="2" xfId="7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15" fillId="0" borderId="10" xfId="6" applyFont="1" applyBorder="1" applyAlignment="1">
      <alignment horizontal="center" vertical="center"/>
    </xf>
    <xf numFmtId="38" fontId="15" fillId="0" borderId="15" xfId="6" applyFont="1" applyBorder="1" applyAlignment="1">
      <alignment horizontal="center" vertical="center"/>
    </xf>
    <xf numFmtId="38" fontId="15" fillId="0" borderId="11" xfId="6" applyFont="1" applyBorder="1" applyAlignment="1">
      <alignment horizontal="center" vertical="center"/>
    </xf>
    <xf numFmtId="38" fontId="16" fillId="0" borderId="10" xfId="6" applyFont="1" applyBorder="1" applyAlignment="1">
      <alignment horizontal="center" vertical="center"/>
    </xf>
    <xf numFmtId="38" fontId="16" fillId="0" borderId="15" xfId="6" applyFont="1" applyBorder="1" applyAlignment="1">
      <alignment horizontal="center" vertical="center"/>
    </xf>
    <xf numFmtId="38" fontId="16" fillId="0" borderId="11" xfId="6" applyFont="1" applyBorder="1" applyAlignment="1">
      <alignment horizontal="center" vertical="center"/>
    </xf>
    <xf numFmtId="176" fontId="0" fillId="3" borderId="2" xfId="6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textRotation="255"/>
    </xf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38" fontId="0" fillId="0" borderId="10" xfId="6" applyFont="1" applyBorder="1" applyAlignment="1">
      <alignment horizontal="center" vertical="center"/>
    </xf>
    <xf numFmtId="38" fontId="0" fillId="0" borderId="15" xfId="6" applyFont="1" applyBorder="1" applyAlignment="1">
      <alignment horizontal="center" vertical="center"/>
    </xf>
    <xf numFmtId="38" fontId="0" fillId="0" borderId="11" xfId="6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</cellXfs>
  <cellStyles count="9">
    <cellStyle name="パーセント" xfId="7" builtinId="5"/>
    <cellStyle name="パーセント 2" xfId="8" xr:uid="{00000000-0005-0000-0000-000001000000}"/>
    <cellStyle name="桁区切り" xfId="6" builtinId="6"/>
    <cellStyle name="標準" xfId="0" builtinId="0"/>
    <cellStyle name="標準 2" xfId="1" xr:uid="{00000000-0005-0000-0000-000004000000}"/>
    <cellStyle name="標準 3" xfId="3" xr:uid="{00000000-0005-0000-0000-000005000000}"/>
    <cellStyle name="標準 4" xfId="4" xr:uid="{00000000-0005-0000-0000-000006000000}"/>
    <cellStyle name="標準 5" xfId="5" xr:uid="{00000000-0005-0000-0000-000007000000}"/>
    <cellStyle name="未定義" xfId="2" xr:uid="{00000000-0005-0000-0000-000008000000}"/>
  </cellStyles>
  <dxfs count="0"/>
  <tableStyles count="0" defaultTableStyle="TableStyleMedium9" defaultPivotStyle="PivotStyleLight16"/>
  <colors>
    <mruColors>
      <color rgb="FFFFFFCC"/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3">
      <a:majorFont>
        <a:latin typeface="Lucida Sans Unicode"/>
        <a:ea typeface="HG創英角ｺﾞｼｯｸUB"/>
        <a:cs typeface=""/>
      </a:majorFont>
      <a:minorFont>
        <a:latin typeface="Lucida Sans Unicode"/>
        <a:ea typeface="HGP創英角ｺﾞｼｯｸUB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5875">
          <a:solidFill>
            <a:schemeClr val="tx1">
              <a:lumMod val="75000"/>
              <a:lumOff val="25000"/>
            </a:schemeClr>
          </a:solidFill>
        </a:ln>
      </a:spPr>
      <a:bodyPr vertOverflow="clip" lIns="0" tIns="0" rIns="0" bIns="0" rtlCol="0" anchor="ctr"/>
      <a:lstStyle>
        <a:defPPr algn="ctr">
          <a:defRPr kumimoji="1" sz="1100">
            <a:solidFill>
              <a:schemeClr val="tx1">
                <a:lumMod val="75000"/>
                <a:lumOff val="25000"/>
              </a:schemeClr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7DAA-A087-406A-B6CC-1C2F13127937}">
  <sheetPr>
    <tabColor rgb="FFCCECFF"/>
    <pageSetUpPr fitToPage="1"/>
  </sheetPr>
  <dimension ref="B1:BD31"/>
  <sheetViews>
    <sheetView showGridLines="0" zoomScale="115" zoomScaleNormal="115" workbookViewId="0">
      <pane xSplit="8" ySplit="4" topLeftCell="AE23" activePane="bottomRight" state="frozen"/>
      <selection activeCell="F13" sqref="F13"/>
      <selection pane="topRight" activeCell="F13" sqref="F13"/>
      <selection pane="bottomLeft" activeCell="F13" sqref="F13"/>
      <selection pane="bottomRight" activeCell="AG1" sqref="AG1"/>
    </sheetView>
  </sheetViews>
  <sheetFormatPr defaultRowHeight="13.2" x14ac:dyDescent="0.2"/>
  <cols>
    <col min="1" max="1" width="1.81640625" customWidth="1"/>
    <col min="2" max="3" width="3" style="5" customWidth="1"/>
    <col min="4" max="4" width="1.36328125" style="5" customWidth="1"/>
    <col min="5" max="7" width="3.453125" customWidth="1"/>
    <col min="8" max="8" width="3.81640625" customWidth="1"/>
    <col min="9" max="56" width="3.1796875" customWidth="1"/>
    <col min="57" max="61" width="7.453125" customWidth="1"/>
  </cols>
  <sheetData>
    <row r="1" spans="2:56" ht="28.95" customHeight="1" x14ac:dyDescent="0.2">
      <c r="B1" s="26" t="s">
        <v>15</v>
      </c>
    </row>
    <row r="2" spans="2:56" ht="13.05" x14ac:dyDescent="0.2"/>
    <row r="3" spans="2:56" ht="18.45" customHeight="1" x14ac:dyDescent="0.2">
      <c r="B3" s="97" t="s">
        <v>7</v>
      </c>
      <c r="C3" s="97"/>
      <c r="D3" s="48"/>
      <c r="E3" s="92" t="s">
        <v>4</v>
      </c>
      <c r="F3" s="92" t="s">
        <v>5</v>
      </c>
      <c r="G3" s="92" t="s">
        <v>6</v>
      </c>
      <c r="H3" s="107" t="s">
        <v>0</v>
      </c>
      <c r="I3" s="7">
        <v>18</v>
      </c>
      <c r="J3" s="7">
        <v>19</v>
      </c>
      <c r="K3" s="7">
        <v>20</v>
      </c>
      <c r="L3" s="7">
        <v>21</v>
      </c>
      <c r="M3" s="7">
        <v>22</v>
      </c>
      <c r="N3" s="7">
        <v>23</v>
      </c>
      <c r="O3" s="7">
        <v>24</v>
      </c>
      <c r="P3" s="7">
        <v>25</v>
      </c>
      <c r="Q3" s="7">
        <v>26</v>
      </c>
      <c r="R3" s="7">
        <v>27</v>
      </c>
      <c r="S3" s="7">
        <v>28</v>
      </c>
      <c r="T3" s="7">
        <v>29</v>
      </c>
      <c r="U3" s="7">
        <v>30</v>
      </c>
      <c r="V3" s="7">
        <v>31</v>
      </c>
      <c r="W3" s="7">
        <v>32</v>
      </c>
      <c r="X3" s="7">
        <v>33</v>
      </c>
      <c r="Y3" s="7">
        <v>34</v>
      </c>
      <c r="Z3" s="7">
        <v>35</v>
      </c>
      <c r="AA3" s="7">
        <v>36</v>
      </c>
      <c r="AB3" s="7">
        <v>37</v>
      </c>
      <c r="AC3" s="7">
        <v>38</v>
      </c>
      <c r="AD3" s="7">
        <v>39</v>
      </c>
      <c r="AE3" s="7">
        <v>40</v>
      </c>
      <c r="AF3" s="7">
        <v>41</v>
      </c>
      <c r="AG3" s="7">
        <v>42</v>
      </c>
      <c r="AH3" s="7">
        <v>43</v>
      </c>
      <c r="AI3" s="7">
        <v>44</v>
      </c>
      <c r="AJ3" s="7">
        <v>45</v>
      </c>
      <c r="AK3" s="7">
        <v>46</v>
      </c>
      <c r="AL3" s="7">
        <v>47</v>
      </c>
      <c r="AM3" s="7">
        <v>48</v>
      </c>
      <c r="AN3" s="7">
        <v>49</v>
      </c>
      <c r="AO3" s="7">
        <v>50</v>
      </c>
      <c r="AP3" s="7">
        <v>51</v>
      </c>
      <c r="AQ3" s="7">
        <v>52</v>
      </c>
      <c r="AR3" s="7">
        <v>53</v>
      </c>
      <c r="AS3" s="7">
        <v>54</v>
      </c>
      <c r="AT3" s="7">
        <v>55</v>
      </c>
      <c r="AU3" s="7">
        <v>56</v>
      </c>
      <c r="AV3" s="7">
        <v>57</v>
      </c>
      <c r="AW3" s="7">
        <v>58</v>
      </c>
      <c r="AX3" s="7">
        <v>59</v>
      </c>
      <c r="AY3" s="7">
        <v>60</v>
      </c>
      <c r="AZ3" s="7">
        <v>61</v>
      </c>
      <c r="BA3" s="7">
        <v>62</v>
      </c>
      <c r="BB3" s="7">
        <v>63</v>
      </c>
      <c r="BC3" s="7">
        <v>64</v>
      </c>
      <c r="BD3" s="7">
        <v>65</v>
      </c>
    </row>
    <row r="4" spans="2:56" ht="18.45" customHeight="1" thickBot="1" x14ac:dyDescent="0.25">
      <c r="B4" s="5" t="s">
        <v>8</v>
      </c>
      <c r="C4" s="5" t="s">
        <v>9</v>
      </c>
      <c r="E4" s="93"/>
      <c r="F4" s="93"/>
      <c r="G4" s="93"/>
      <c r="H4" s="10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2:56" ht="19.5" customHeight="1" thickBot="1" x14ac:dyDescent="0.25">
      <c r="B5" s="50">
        <v>3</v>
      </c>
      <c r="C5" s="50">
        <v>3</v>
      </c>
      <c r="D5" s="49"/>
      <c r="E5" s="94" t="s">
        <v>10</v>
      </c>
      <c r="F5" s="95">
        <v>9</v>
      </c>
      <c r="G5" s="7">
        <v>2</v>
      </c>
      <c r="H5" s="6">
        <v>92</v>
      </c>
      <c r="I5" s="10"/>
      <c r="J5" s="11"/>
      <c r="K5" s="11"/>
      <c r="L5" s="11"/>
      <c r="M5" s="11"/>
      <c r="N5" s="11"/>
      <c r="O5" s="11"/>
      <c r="P5" s="15"/>
      <c r="Q5" s="11"/>
      <c r="R5" s="11"/>
      <c r="S5" s="11"/>
      <c r="T5" s="11"/>
      <c r="U5" s="15"/>
      <c r="V5" s="11"/>
      <c r="W5" s="11"/>
      <c r="X5" s="11"/>
      <c r="Y5" s="11"/>
      <c r="Z5" s="15"/>
      <c r="AA5" s="11"/>
      <c r="AB5" s="11">
        <f>AB6+$C5</f>
        <v>308</v>
      </c>
      <c r="AC5" s="11">
        <f t="shared" ref="AC5:AR18" si="0">AB5+$B5*AC$27/5</f>
        <v>311</v>
      </c>
      <c r="AD5" s="11">
        <f t="shared" si="0"/>
        <v>314</v>
      </c>
      <c r="AE5" s="15">
        <f t="shared" si="0"/>
        <v>317</v>
      </c>
      <c r="AF5" s="11">
        <f t="shared" si="0"/>
        <v>320</v>
      </c>
      <c r="AG5" s="11">
        <f t="shared" si="0"/>
        <v>323</v>
      </c>
      <c r="AH5" s="11">
        <f t="shared" si="0"/>
        <v>326</v>
      </c>
      <c r="AI5" s="11">
        <f t="shared" si="0"/>
        <v>329</v>
      </c>
      <c r="AJ5" s="15">
        <f t="shared" si="0"/>
        <v>332</v>
      </c>
      <c r="AK5" s="11">
        <f t="shared" si="0"/>
        <v>335</v>
      </c>
      <c r="AL5" s="11">
        <f t="shared" si="0"/>
        <v>338</v>
      </c>
      <c r="AM5" s="11">
        <f t="shared" si="0"/>
        <v>341</v>
      </c>
      <c r="AN5" s="11">
        <f t="shared" si="0"/>
        <v>344</v>
      </c>
      <c r="AO5" s="15">
        <f t="shared" si="0"/>
        <v>347</v>
      </c>
      <c r="AP5" s="11">
        <f t="shared" si="0"/>
        <v>348.2</v>
      </c>
      <c r="AQ5" s="11">
        <f t="shared" si="0"/>
        <v>349.4</v>
      </c>
      <c r="AR5" s="11">
        <f t="shared" si="0"/>
        <v>350.59999999999997</v>
      </c>
      <c r="AS5" s="11">
        <f t="shared" ref="AG5:AU20" si="1">AR5+$B5*AS$27/5</f>
        <v>351.79999999999995</v>
      </c>
      <c r="AT5" s="15">
        <f t="shared" si="1"/>
        <v>351.79999999999995</v>
      </c>
      <c r="AU5" s="41">
        <f t="shared" si="1"/>
        <v>351.79999999999995</v>
      </c>
      <c r="AV5" s="11">
        <f t="shared" ref="AV5:BD5" si="2">AU5+$B5*AV$27/5</f>
        <v>351.79999999999995</v>
      </c>
      <c r="AW5" s="11">
        <f t="shared" si="2"/>
        <v>351.79999999999995</v>
      </c>
      <c r="AX5" s="11">
        <f t="shared" si="2"/>
        <v>351.79999999999995</v>
      </c>
      <c r="AY5" s="15">
        <f t="shared" si="2"/>
        <v>351.79999999999995</v>
      </c>
      <c r="AZ5" s="11">
        <f t="shared" si="2"/>
        <v>351.79999999999995</v>
      </c>
      <c r="BA5" s="11">
        <f t="shared" si="2"/>
        <v>351.79999999999995</v>
      </c>
      <c r="BB5" s="11">
        <f t="shared" si="2"/>
        <v>351.79999999999995</v>
      </c>
      <c r="BC5" s="11">
        <f t="shared" si="2"/>
        <v>351.79999999999995</v>
      </c>
      <c r="BD5" s="23">
        <f t="shared" si="2"/>
        <v>351.79999999999995</v>
      </c>
    </row>
    <row r="6" spans="2:56" ht="19.5" customHeight="1" thickBot="1" x14ac:dyDescent="0.25">
      <c r="B6" s="50">
        <v>3</v>
      </c>
      <c r="C6" s="50">
        <v>3</v>
      </c>
      <c r="D6" s="49"/>
      <c r="E6" s="94"/>
      <c r="F6" s="96"/>
      <c r="G6" s="7">
        <v>1</v>
      </c>
      <c r="H6" s="6">
        <v>91</v>
      </c>
      <c r="I6" s="12"/>
      <c r="J6" s="13"/>
      <c r="K6" s="13"/>
      <c r="L6" s="13"/>
      <c r="M6" s="13"/>
      <c r="N6" s="13"/>
      <c r="O6" s="13"/>
      <c r="P6" s="14"/>
      <c r="Q6" s="13"/>
      <c r="R6" s="13"/>
      <c r="S6" s="13"/>
      <c r="T6" s="13"/>
      <c r="U6" s="14"/>
      <c r="V6" s="13"/>
      <c r="W6" s="13"/>
      <c r="X6" s="13"/>
      <c r="Y6" s="13"/>
      <c r="Z6" s="14"/>
      <c r="AA6" s="13">
        <f>AA7+$C6</f>
        <v>302</v>
      </c>
      <c r="AB6" s="13">
        <f t="shared" ref="AB6:AC6" si="3">AA6+$B6*AB$27/5</f>
        <v>305</v>
      </c>
      <c r="AC6" s="13">
        <f t="shared" si="3"/>
        <v>308</v>
      </c>
      <c r="AD6" s="13">
        <f t="shared" si="0"/>
        <v>311</v>
      </c>
      <c r="AE6" s="14">
        <f t="shared" si="0"/>
        <v>314</v>
      </c>
      <c r="AF6" s="13">
        <f t="shared" si="0"/>
        <v>317</v>
      </c>
      <c r="AG6" s="13">
        <f t="shared" si="0"/>
        <v>320</v>
      </c>
      <c r="AH6" s="13">
        <f t="shared" si="0"/>
        <v>323</v>
      </c>
      <c r="AI6" s="13">
        <f t="shared" si="0"/>
        <v>326</v>
      </c>
      <c r="AJ6" s="14">
        <f t="shared" si="0"/>
        <v>329</v>
      </c>
      <c r="AK6" s="13">
        <f t="shared" si="0"/>
        <v>332</v>
      </c>
      <c r="AL6" s="13">
        <f t="shared" si="0"/>
        <v>335</v>
      </c>
      <c r="AM6" s="13">
        <f t="shared" si="0"/>
        <v>338</v>
      </c>
      <c r="AN6" s="13">
        <f t="shared" si="0"/>
        <v>341</v>
      </c>
      <c r="AO6" s="14">
        <f t="shared" si="0"/>
        <v>344</v>
      </c>
      <c r="AP6" s="13">
        <f t="shared" si="0"/>
        <v>345.2</v>
      </c>
      <c r="AQ6" s="13">
        <f t="shared" si="0"/>
        <v>346.4</v>
      </c>
      <c r="AR6" s="41">
        <f t="shared" si="0"/>
        <v>347.59999999999997</v>
      </c>
      <c r="AS6" s="41">
        <f t="shared" si="1"/>
        <v>348.79999999999995</v>
      </c>
      <c r="AT6" s="40">
        <f t="shared" si="1"/>
        <v>348.79999999999995</v>
      </c>
      <c r="AU6" s="13">
        <f t="shared" si="1"/>
        <v>348.79999999999995</v>
      </c>
      <c r="AV6" s="13">
        <f t="shared" ref="AV6:BD6" si="4">AU6+$B6*AV$27/5</f>
        <v>348.79999999999995</v>
      </c>
      <c r="AW6" s="13">
        <f t="shared" si="4"/>
        <v>348.79999999999995</v>
      </c>
      <c r="AX6" s="13">
        <f t="shared" si="4"/>
        <v>348.79999999999995</v>
      </c>
      <c r="AY6" s="14">
        <f t="shared" si="4"/>
        <v>348.79999999999995</v>
      </c>
      <c r="AZ6" s="13">
        <f t="shared" si="4"/>
        <v>348.79999999999995</v>
      </c>
      <c r="BA6" s="13">
        <f t="shared" si="4"/>
        <v>348.79999999999995</v>
      </c>
      <c r="BB6" s="13">
        <f t="shared" si="4"/>
        <v>348.79999999999995</v>
      </c>
      <c r="BC6" s="13">
        <f t="shared" si="4"/>
        <v>348.79999999999995</v>
      </c>
      <c r="BD6" s="24">
        <f t="shared" si="4"/>
        <v>348.79999999999995</v>
      </c>
    </row>
    <row r="7" spans="2:56" ht="19.5" customHeight="1" thickBot="1" x14ac:dyDescent="0.25">
      <c r="B7" s="50">
        <v>3</v>
      </c>
      <c r="C7" s="50">
        <v>3</v>
      </c>
      <c r="D7" s="49"/>
      <c r="E7" s="94"/>
      <c r="F7" s="95">
        <v>8</v>
      </c>
      <c r="G7" s="7">
        <v>2</v>
      </c>
      <c r="H7" s="6">
        <v>82</v>
      </c>
      <c r="I7" s="12"/>
      <c r="J7" s="98" t="s">
        <v>91</v>
      </c>
      <c r="K7" s="99"/>
      <c r="L7" s="100"/>
      <c r="M7" s="13"/>
      <c r="N7" s="13"/>
      <c r="O7" s="13"/>
      <c r="P7" s="14"/>
      <c r="Q7" s="13"/>
      <c r="R7" s="13"/>
      <c r="S7" s="13"/>
      <c r="T7" s="13"/>
      <c r="U7" s="14"/>
      <c r="V7" s="13"/>
      <c r="W7" s="13"/>
      <c r="X7" s="13"/>
      <c r="Y7" s="13"/>
      <c r="Z7" s="14">
        <f>Z8+$C7</f>
        <v>296</v>
      </c>
      <c r="AA7" s="13">
        <f t="shared" ref="AA7:AC7" si="5">Z7+$B7*AA$27/5</f>
        <v>299</v>
      </c>
      <c r="AB7" s="13">
        <f t="shared" si="5"/>
        <v>302</v>
      </c>
      <c r="AC7" s="13">
        <f t="shared" si="5"/>
        <v>305</v>
      </c>
      <c r="AD7" s="13">
        <f t="shared" si="0"/>
        <v>308</v>
      </c>
      <c r="AE7" s="14">
        <f t="shared" si="0"/>
        <v>311</v>
      </c>
      <c r="AF7" s="13">
        <f t="shared" si="0"/>
        <v>314</v>
      </c>
      <c r="AG7" s="13">
        <f t="shared" si="0"/>
        <v>317</v>
      </c>
      <c r="AH7" s="13">
        <f t="shared" si="0"/>
        <v>320</v>
      </c>
      <c r="AI7" s="13">
        <f t="shared" si="0"/>
        <v>323</v>
      </c>
      <c r="AJ7" s="14">
        <f t="shared" si="0"/>
        <v>326</v>
      </c>
      <c r="AK7" s="13">
        <f t="shared" si="0"/>
        <v>329</v>
      </c>
      <c r="AL7" s="13">
        <f t="shared" si="0"/>
        <v>332</v>
      </c>
      <c r="AM7" s="13">
        <f t="shared" si="0"/>
        <v>335</v>
      </c>
      <c r="AN7" s="13">
        <f t="shared" si="0"/>
        <v>338</v>
      </c>
      <c r="AO7" s="40">
        <f t="shared" si="0"/>
        <v>341</v>
      </c>
      <c r="AP7" s="41">
        <f t="shared" si="0"/>
        <v>342.2</v>
      </c>
      <c r="AQ7" s="41">
        <f t="shared" si="0"/>
        <v>343.4</v>
      </c>
      <c r="AR7" s="13">
        <f t="shared" si="0"/>
        <v>344.59999999999997</v>
      </c>
      <c r="AS7" s="13">
        <f t="shared" si="1"/>
        <v>345.79999999999995</v>
      </c>
      <c r="AT7" s="14">
        <f t="shared" si="1"/>
        <v>345.79999999999995</v>
      </c>
      <c r="AU7" s="13">
        <f t="shared" si="1"/>
        <v>345.79999999999995</v>
      </c>
      <c r="AV7" s="13">
        <f t="shared" ref="AV7:BD7" si="6">AU7+$B7*AV$27/5</f>
        <v>345.79999999999995</v>
      </c>
      <c r="AW7" s="13">
        <f t="shared" si="6"/>
        <v>345.79999999999995</v>
      </c>
      <c r="AX7" s="13">
        <f t="shared" si="6"/>
        <v>345.79999999999995</v>
      </c>
      <c r="AY7" s="14">
        <f t="shared" si="6"/>
        <v>345.79999999999995</v>
      </c>
      <c r="AZ7" s="13">
        <f t="shared" si="6"/>
        <v>345.79999999999995</v>
      </c>
      <c r="BA7" s="13">
        <f t="shared" si="6"/>
        <v>345.79999999999995</v>
      </c>
      <c r="BB7" s="13">
        <f t="shared" si="6"/>
        <v>345.79999999999995</v>
      </c>
      <c r="BC7" s="13">
        <f t="shared" si="6"/>
        <v>345.79999999999995</v>
      </c>
      <c r="BD7" s="24">
        <f t="shared" si="6"/>
        <v>345.79999999999995</v>
      </c>
    </row>
    <row r="8" spans="2:56" ht="19.5" customHeight="1" thickBot="1" x14ac:dyDescent="0.25">
      <c r="B8" s="50">
        <v>3</v>
      </c>
      <c r="C8" s="50">
        <v>3</v>
      </c>
      <c r="D8" s="49"/>
      <c r="E8" s="94"/>
      <c r="F8" s="96"/>
      <c r="G8" s="7">
        <v>1</v>
      </c>
      <c r="H8" s="6">
        <v>81</v>
      </c>
      <c r="I8" s="12"/>
      <c r="J8" s="101">
        <f>生涯賃金!M56</f>
        <v>177428.48000000004</v>
      </c>
      <c r="K8" s="102"/>
      <c r="L8" s="103"/>
      <c r="M8" s="13"/>
      <c r="N8" s="13"/>
      <c r="O8" s="13"/>
      <c r="P8" s="14"/>
      <c r="Q8" s="13"/>
      <c r="R8" s="13"/>
      <c r="S8" s="13"/>
      <c r="T8" s="13"/>
      <c r="U8" s="14"/>
      <c r="V8" s="13"/>
      <c r="W8" s="13"/>
      <c r="X8" s="13"/>
      <c r="Y8" s="13">
        <f>Y9+$C8</f>
        <v>290</v>
      </c>
      <c r="Z8" s="14">
        <f t="shared" ref="Z8:AC8" si="7">Y8+$B8*Z$27/5</f>
        <v>293</v>
      </c>
      <c r="AA8" s="13">
        <f t="shared" si="7"/>
        <v>296</v>
      </c>
      <c r="AB8" s="13">
        <f t="shared" si="7"/>
        <v>299</v>
      </c>
      <c r="AC8" s="13">
        <f t="shared" si="7"/>
        <v>302</v>
      </c>
      <c r="AD8" s="13">
        <f t="shared" si="0"/>
        <v>305</v>
      </c>
      <c r="AE8" s="14">
        <f t="shared" si="0"/>
        <v>308</v>
      </c>
      <c r="AF8" s="13">
        <f t="shared" si="0"/>
        <v>311</v>
      </c>
      <c r="AG8" s="13">
        <f t="shared" si="0"/>
        <v>314</v>
      </c>
      <c r="AH8" s="13">
        <f t="shared" si="0"/>
        <v>317</v>
      </c>
      <c r="AI8" s="13">
        <f t="shared" si="0"/>
        <v>320</v>
      </c>
      <c r="AJ8" s="14">
        <f t="shared" si="0"/>
        <v>323</v>
      </c>
      <c r="AK8" s="13">
        <f t="shared" si="0"/>
        <v>326</v>
      </c>
      <c r="AL8" s="13">
        <f t="shared" si="0"/>
        <v>329</v>
      </c>
      <c r="AM8" s="41">
        <f t="shared" si="0"/>
        <v>332</v>
      </c>
      <c r="AN8" s="41">
        <f t="shared" si="0"/>
        <v>335</v>
      </c>
      <c r="AO8" s="14">
        <f t="shared" si="0"/>
        <v>338</v>
      </c>
      <c r="AP8" s="13">
        <f t="shared" si="0"/>
        <v>339.2</v>
      </c>
      <c r="AQ8" s="13">
        <f t="shared" si="0"/>
        <v>340.4</v>
      </c>
      <c r="AR8" s="13">
        <f t="shared" si="0"/>
        <v>341.59999999999997</v>
      </c>
      <c r="AS8" s="13">
        <f t="shared" si="1"/>
        <v>342.79999999999995</v>
      </c>
      <c r="AT8" s="14">
        <f t="shared" si="1"/>
        <v>342.79999999999995</v>
      </c>
      <c r="AU8" s="13">
        <f t="shared" si="1"/>
        <v>342.79999999999995</v>
      </c>
      <c r="AV8" s="13">
        <f t="shared" ref="AV8:BD8" si="8">AU8+$B8*AV$27/5</f>
        <v>342.79999999999995</v>
      </c>
      <c r="AW8" s="13">
        <f t="shared" si="8"/>
        <v>342.79999999999995</v>
      </c>
      <c r="AX8" s="13">
        <f t="shared" si="8"/>
        <v>342.79999999999995</v>
      </c>
      <c r="AY8" s="14">
        <f t="shared" si="8"/>
        <v>342.79999999999995</v>
      </c>
      <c r="AZ8" s="13">
        <f t="shared" si="8"/>
        <v>342.79999999999995</v>
      </c>
      <c r="BA8" s="13">
        <f t="shared" si="8"/>
        <v>342.79999999999995</v>
      </c>
      <c r="BB8" s="13">
        <f t="shared" si="8"/>
        <v>342.79999999999995</v>
      </c>
      <c r="BC8" s="13">
        <f t="shared" si="8"/>
        <v>342.79999999999995</v>
      </c>
      <c r="BD8" s="24">
        <f t="shared" si="8"/>
        <v>342.79999999999995</v>
      </c>
    </row>
    <row r="9" spans="2:56" ht="19.5" customHeight="1" thickBot="1" x14ac:dyDescent="0.25">
      <c r="B9" s="50">
        <v>3</v>
      </c>
      <c r="C9" s="50">
        <v>3</v>
      </c>
      <c r="D9" s="49"/>
      <c r="E9" s="94"/>
      <c r="F9" s="95">
        <v>7</v>
      </c>
      <c r="G9" s="7">
        <v>2</v>
      </c>
      <c r="H9" s="6">
        <v>72</v>
      </c>
      <c r="I9" s="12"/>
      <c r="J9" s="13"/>
      <c r="K9" s="13"/>
      <c r="L9" s="13"/>
      <c r="M9" s="13"/>
      <c r="N9" s="13"/>
      <c r="O9" s="13"/>
      <c r="P9" s="14"/>
      <c r="Q9" s="13"/>
      <c r="R9" s="13"/>
      <c r="S9" s="13"/>
      <c r="T9" s="13"/>
      <c r="U9" s="14"/>
      <c r="V9" s="13"/>
      <c r="W9" s="13"/>
      <c r="X9" s="13">
        <f>X10+$C9</f>
        <v>284</v>
      </c>
      <c r="Y9" s="13">
        <f t="shared" ref="Y9:AC9" si="9">X9+$B9*Y$27/5</f>
        <v>287</v>
      </c>
      <c r="Z9" s="14">
        <f t="shared" si="9"/>
        <v>290</v>
      </c>
      <c r="AA9" s="13">
        <f t="shared" si="9"/>
        <v>293</v>
      </c>
      <c r="AB9" s="13">
        <f t="shared" si="9"/>
        <v>296</v>
      </c>
      <c r="AC9" s="13">
        <f t="shared" si="9"/>
        <v>299</v>
      </c>
      <c r="AD9" s="13">
        <f t="shared" si="0"/>
        <v>302</v>
      </c>
      <c r="AE9" s="14">
        <f t="shared" si="0"/>
        <v>305</v>
      </c>
      <c r="AF9" s="13">
        <f t="shared" si="0"/>
        <v>308</v>
      </c>
      <c r="AG9" s="13">
        <f t="shared" si="0"/>
        <v>311</v>
      </c>
      <c r="AH9" s="13">
        <f t="shared" si="0"/>
        <v>314</v>
      </c>
      <c r="AI9" s="13">
        <f t="shared" si="0"/>
        <v>317</v>
      </c>
      <c r="AJ9" s="40">
        <f t="shared" si="0"/>
        <v>320</v>
      </c>
      <c r="AK9" s="41">
        <f t="shared" si="0"/>
        <v>323</v>
      </c>
      <c r="AL9" s="41">
        <f t="shared" si="0"/>
        <v>326</v>
      </c>
      <c r="AM9" s="13">
        <f t="shared" si="0"/>
        <v>329</v>
      </c>
      <c r="AN9" s="13">
        <f t="shared" si="0"/>
        <v>332</v>
      </c>
      <c r="AO9" s="14">
        <f t="shared" si="0"/>
        <v>335</v>
      </c>
      <c r="AP9" s="13">
        <f t="shared" si="0"/>
        <v>336.2</v>
      </c>
      <c r="AQ9" s="13">
        <f t="shared" si="0"/>
        <v>337.4</v>
      </c>
      <c r="AR9" s="13">
        <f t="shared" si="0"/>
        <v>338.59999999999997</v>
      </c>
      <c r="AS9" s="13">
        <f t="shared" si="1"/>
        <v>339.79999999999995</v>
      </c>
      <c r="AT9" s="14">
        <f t="shared" si="1"/>
        <v>339.79999999999995</v>
      </c>
      <c r="AU9" s="13">
        <f t="shared" si="1"/>
        <v>339.79999999999995</v>
      </c>
      <c r="AV9" s="13">
        <f t="shared" ref="AV9:BD9" si="10">AU9+$B9*AV$27/5</f>
        <v>339.79999999999995</v>
      </c>
      <c r="AW9" s="13">
        <f t="shared" si="10"/>
        <v>339.79999999999995</v>
      </c>
      <c r="AX9" s="13">
        <f t="shared" si="10"/>
        <v>339.79999999999995</v>
      </c>
      <c r="AY9" s="14">
        <f t="shared" si="10"/>
        <v>339.79999999999995</v>
      </c>
      <c r="AZ9" s="13">
        <f t="shared" si="10"/>
        <v>339.79999999999995</v>
      </c>
      <c r="BA9" s="13">
        <f t="shared" si="10"/>
        <v>339.79999999999995</v>
      </c>
      <c r="BB9" s="13">
        <f t="shared" si="10"/>
        <v>339.79999999999995</v>
      </c>
      <c r="BC9" s="13">
        <f t="shared" si="10"/>
        <v>339.79999999999995</v>
      </c>
      <c r="BD9" s="24">
        <f t="shared" si="10"/>
        <v>339.79999999999995</v>
      </c>
    </row>
    <row r="10" spans="2:56" ht="19.5" customHeight="1" thickBot="1" x14ac:dyDescent="0.25">
      <c r="B10" s="50">
        <v>3</v>
      </c>
      <c r="C10" s="50">
        <v>3</v>
      </c>
      <c r="D10" s="49"/>
      <c r="E10" s="94"/>
      <c r="F10" s="96"/>
      <c r="G10" s="7">
        <v>1</v>
      </c>
      <c r="H10" s="6">
        <v>71</v>
      </c>
      <c r="I10" s="12"/>
      <c r="J10" s="13"/>
      <c r="K10" s="13"/>
      <c r="L10" s="13"/>
      <c r="M10" s="13"/>
      <c r="N10" s="13"/>
      <c r="O10" s="13"/>
      <c r="P10" s="14"/>
      <c r="Q10" s="13"/>
      <c r="R10" s="13"/>
      <c r="S10" s="13"/>
      <c r="T10" s="13"/>
      <c r="U10" s="14"/>
      <c r="V10" s="13"/>
      <c r="W10" s="13">
        <f>W11+$C10</f>
        <v>278</v>
      </c>
      <c r="X10" s="13">
        <f t="shared" ref="X10:AC10" si="11">W10+$B10*X$27/5</f>
        <v>281</v>
      </c>
      <c r="Y10" s="13">
        <f t="shared" si="11"/>
        <v>284</v>
      </c>
      <c r="Z10" s="14">
        <f t="shared" si="11"/>
        <v>287</v>
      </c>
      <c r="AA10" s="13">
        <f t="shared" si="11"/>
        <v>290</v>
      </c>
      <c r="AB10" s="13">
        <f t="shared" si="11"/>
        <v>293</v>
      </c>
      <c r="AC10" s="13">
        <f t="shared" si="11"/>
        <v>296</v>
      </c>
      <c r="AD10" s="13">
        <f t="shared" si="0"/>
        <v>299</v>
      </c>
      <c r="AE10" s="14">
        <f t="shared" si="0"/>
        <v>302</v>
      </c>
      <c r="AF10" s="13">
        <f t="shared" si="0"/>
        <v>305</v>
      </c>
      <c r="AG10" s="13">
        <f t="shared" si="0"/>
        <v>308</v>
      </c>
      <c r="AH10" s="41">
        <f t="shared" si="0"/>
        <v>311</v>
      </c>
      <c r="AI10" s="41">
        <f t="shared" si="0"/>
        <v>314</v>
      </c>
      <c r="AJ10" s="14">
        <f t="shared" si="0"/>
        <v>317</v>
      </c>
      <c r="AK10" s="13">
        <f t="shared" si="0"/>
        <v>320</v>
      </c>
      <c r="AL10" s="13">
        <f t="shared" si="0"/>
        <v>323</v>
      </c>
      <c r="AM10" s="13">
        <f t="shared" si="0"/>
        <v>326</v>
      </c>
      <c r="AN10" s="13">
        <f t="shared" si="0"/>
        <v>329</v>
      </c>
      <c r="AO10" s="14">
        <f t="shared" si="0"/>
        <v>332</v>
      </c>
      <c r="AP10" s="13">
        <f t="shared" si="0"/>
        <v>333.2</v>
      </c>
      <c r="AQ10" s="13">
        <f t="shared" si="0"/>
        <v>334.4</v>
      </c>
      <c r="AR10" s="13">
        <f t="shared" si="0"/>
        <v>335.59999999999997</v>
      </c>
      <c r="AS10" s="13">
        <f t="shared" si="1"/>
        <v>336.79999999999995</v>
      </c>
      <c r="AT10" s="14">
        <f t="shared" si="1"/>
        <v>336.79999999999995</v>
      </c>
      <c r="AU10" s="13">
        <f t="shared" si="1"/>
        <v>336.79999999999995</v>
      </c>
      <c r="AV10" s="13">
        <f t="shared" ref="AV10:BD10" si="12">AU10+$B10*AV$27/5</f>
        <v>336.79999999999995</v>
      </c>
      <c r="AW10" s="13">
        <f t="shared" si="12"/>
        <v>336.79999999999995</v>
      </c>
      <c r="AX10" s="13">
        <f t="shared" si="12"/>
        <v>336.79999999999995</v>
      </c>
      <c r="AY10" s="14">
        <f t="shared" si="12"/>
        <v>336.79999999999995</v>
      </c>
      <c r="AZ10" s="13">
        <f t="shared" si="12"/>
        <v>336.79999999999995</v>
      </c>
      <c r="BA10" s="13">
        <f t="shared" si="12"/>
        <v>336.79999999999995</v>
      </c>
      <c r="BB10" s="13">
        <f t="shared" si="12"/>
        <v>336.79999999999995</v>
      </c>
      <c r="BC10" s="13">
        <f t="shared" si="12"/>
        <v>336.79999999999995</v>
      </c>
      <c r="BD10" s="24">
        <f t="shared" si="12"/>
        <v>336.79999999999995</v>
      </c>
    </row>
    <row r="11" spans="2:56" ht="19.5" customHeight="1" thickBot="1" x14ac:dyDescent="0.25">
      <c r="B11" s="50">
        <v>3</v>
      </c>
      <c r="C11" s="50">
        <v>5</v>
      </c>
      <c r="D11" s="49"/>
      <c r="E11" s="94" t="s">
        <v>11</v>
      </c>
      <c r="F11" s="95">
        <v>6</v>
      </c>
      <c r="G11" s="7">
        <v>2</v>
      </c>
      <c r="H11" s="6">
        <v>62</v>
      </c>
      <c r="I11" s="10"/>
      <c r="J11" s="11"/>
      <c r="K11" s="11"/>
      <c r="L11" s="11"/>
      <c r="M11" s="11"/>
      <c r="N11" s="11"/>
      <c r="O11" s="11"/>
      <c r="P11" s="15"/>
      <c r="Q11" s="11"/>
      <c r="R11" s="11"/>
      <c r="S11" s="11"/>
      <c r="T11" s="11"/>
      <c r="U11" s="15"/>
      <c r="V11" s="11">
        <f>V12+$C11</f>
        <v>272</v>
      </c>
      <c r="W11" s="11">
        <f t="shared" ref="W11:AC11" si="13">V11+$B11*W$27/5</f>
        <v>275</v>
      </c>
      <c r="X11" s="11">
        <f t="shared" si="13"/>
        <v>278</v>
      </c>
      <c r="Y11" s="11">
        <f t="shared" si="13"/>
        <v>281</v>
      </c>
      <c r="Z11" s="15">
        <f t="shared" si="13"/>
        <v>284</v>
      </c>
      <c r="AA11" s="11">
        <f t="shared" si="13"/>
        <v>287</v>
      </c>
      <c r="AB11" s="11">
        <f t="shared" si="13"/>
        <v>290</v>
      </c>
      <c r="AC11" s="11">
        <f t="shared" si="13"/>
        <v>293</v>
      </c>
      <c r="AD11" s="11">
        <f t="shared" si="0"/>
        <v>296</v>
      </c>
      <c r="AE11" s="42">
        <f t="shared" si="0"/>
        <v>299</v>
      </c>
      <c r="AF11" s="41">
        <f t="shared" si="0"/>
        <v>302</v>
      </c>
      <c r="AG11" s="41">
        <f t="shared" si="0"/>
        <v>305</v>
      </c>
      <c r="AH11" s="13">
        <f t="shared" si="0"/>
        <v>308</v>
      </c>
      <c r="AI11" s="13">
        <f t="shared" si="0"/>
        <v>311</v>
      </c>
      <c r="AJ11" s="15">
        <f t="shared" si="0"/>
        <v>314</v>
      </c>
      <c r="AK11" s="11">
        <f t="shared" si="0"/>
        <v>317</v>
      </c>
      <c r="AL11" s="11">
        <f t="shared" si="0"/>
        <v>320</v>
      </c>
      <c r="AM11" s="11">
        <f t="shared" si="0"/>
        <v>323</v>
      </c>
      <c r="AN11" s="11">
        <f t="shared" si="0"/>
        <v>326</v>
      </c>
      <c r="AO11" s="15">
        <f t="shared" si="0"/>
        <v>329</v>
      </c>
      <c r="AP11" s="11">
        <f t="shared" si="0"/>
        <v>330.2</v>
      </c>
      <c r="AQ11" s="11">
        <f t="shared" si="0"/>
        <v>331.4</v>
      </c>
      <c r="AR11" s="11">
        <f t="shared" si="0"/>
        <v>332.59999999999997</v>
      </c>
      <c r="AS11" s="11">
        <f t="shared" si="1"/>
        <v>333.79999999999995</v>
      </c>
      <c r="AT11" s="15">
        <f t="shared" si="1"/>
        <v>333.79999999999995</v>
      </c>
      <c r="AU11" s="11">
        <f t="shared" si="1"/>
        <v>333.79999999999995</v>
      </c>
      <c r="AV11" s="11">
        <f t="shared" ref="AV11:BD11" si="14">AU11+$B11*AV$27/5</f>
        <v>333.79999999999995</v>
      </c>
      <c r="AW11" s="11">
        <f t="shared" si="14"/>
        <v>333.79999999999995</v>
      </c>
      <c r="AX11" s="11">
        <f t="shared" si="14"/>
        <v>333.79999999999995</v>
      </c>
      <c r="AY11" s="15">
        <f t="shared" si="14"/>
        <v>333.79999999999995</v>
      </c>
      <c r="AZ11" s="11">
        <f t="shared" si="14"/>
        <v>333.79999999999995</v>
      </c>
      <c r="BA11" s="11">
        <f t="shared" si="14"/>
        <v>333.79999999999995</v>
      </c>
      <c r="BB11" s="11">
        <f t="shared" si="14"/>
        <v>333.79999999999995</v>
      </c>
      <c r="BC11" s="11">
        <f t="shared" si="14"/>
        <v>333.79999999999995</v>
      </c>
      <c r="BD11" s="23">
        <f t="shared" si="14"/>
        <v>333.79999999999995</v>
      </c>
    </row>
    <row r="12" spans="2:56" ht="19.5" customHeight="1" thickBot="1" x14ac:dyDescent="0.25">
      <c r="B12" s="50">
        <v>3</v>
      </c>
      <c r="C12" s="50">
        <v>5</v>
      </c>
      <c r="D12" s="49"/>
      <c r="E12" s="94"/>
      <c r="F12" s="96"/>
      <c r="G12" s="7">
        <v>1</v>
      </c>
      <c r="H12" s="6">
        <v>61</v>
      </c>
      <c r="I12" s="12"/>
      <c r="J12" s="13"/>
      <c r="K12" s="13"/>
      <c r="L12" s="13"/>
      <c r="M12" s="13"/>
      <c r="N12" s="13"/>
      <c r="O12" s="13"/>
      <c r="P12" s="14"/>
      <c r="Q12" s="13"/>
      <c r="R12" s="13"/>
      <c r="S12" s="13"/>
      <c r="T12" s="13"/>
      <c r="U12" s="14">
        <f>U13+$C12</f>
        <v>264</v>
      </c>
      <c r="V12" s="13">
        <f t="shared" ref="V12:AC12" si="15">U12+$B12*V$27/5</f>
        <v>267</v>
      </c>
      <c r="W12" s="13">
        <f t="shared" si="15"/>
        <v>270</v>
      </c>
      <c r="X12" s="13">
        <f t="shared" si="15"/>
        <v>273</v>
      </c>
      <c r="Y12" s="13">
        <f t="shared" si="15"/>
        <v>276</v>
      </c>
      <c r="Z12" s="14">
        <f t="shared" si="15"/>
        <v>279</v>
      </c>
      <c r="AA12" s="13">
        <f t="shared" si="15"/>
        <v>282</v>
      </c>
      <c r="AB12" s="13">
        <f t="shared" si="15"/>
        <v>285</v>
      </c>
      <c r="AC12" s="41">
        <f t="shared" si="15"/>
        <v>288</v>
      </c>
      <c r="AD12" s="41">
        <f t="shared" si="0"/>
        <v>291</v>
      </c>
      <c r="AE12" s="14">
        <f t="shared" si="0"/>
        <v>294</v>
      </c>
      <c r="AF12" s="13">
        <f t="shared" si="0"/>
        <v>297</v>
      </c>
      <c r="AG12" s="13">
        <f t="shared" si="0"/>
        <v>300</v>
      </c>
      <c r="AH12" s="13">
        <f t="shared" si="0"/>
        <v>303</v>
      </c>
      <c r="AI12" s="13">
        <f t="shared" si="0"/>
        <v>306</v>
      </c>
      <c r="AJ12" s="14">
        <f t="shared" si="0"/>
        <v>309</v>
      </c>
      <c r="AK12" s="13">
        <f t="shared" si="0"/>
        <v>312</v>
      </c>
      <c r="AL12" s="13">
        <f t="shared" si="0"/>
        <v>315</v>
      </c>
      <c r="AM12" s="13">
        <f t="shared" si="0"/>
        <v>318</v>
      </c>
      <c r="AN12" s="13">
        <f t="shared" si="0"/>
        <v>321</v>
      </c>
      <c r="AO12" s="14">
        <f t="shared" si="0"/>
        <v>324</v>
      </c>
      <c r="AP12" s="13">
        <f t="shared" si="0"/>
        <v>325.2</v>
      </c>
      <c r="AQ12" s="13">
        <f t="shared" si="0"/>
        <v>326.39999999999998</v>
      </c>
      <c r="AR12" s="13">
        <f t="shared" si="0"/>
        <v>327.59999999999997</v>
      </c>
      <c r="AS12" s="13">
        <f t="shared" si="1"/>
        <v>328.79999999999995</v>
      </c>
      <c r="AT12" s="14">
        <f t="shared" si="1"/>
        <v>328.79999999999995</v>
      </c>
      <c r="AU12" s="13">
        <f t="shared" si="1"/>
        <v>328.79999999999995</v>
      </c>
      <c r="AV12" s="13">
        <f t="shared" ref="AV12:BD12" si="16">AU12+$B12*AV$27/5</f>
        <v>328.79999999999995</v>
      </c>
      <c r="AW12" s="13">
        <f t="shared" si="16"/>
        <v>328.79999999999995</v>
      </c>
      <c r="AX12" s="13">
        <f t="shared" si="16"/>
        <v>328.79999999999995</v>
      </c>
      <c r="AY12" s="14">
        <f t="shared" si="16"/>
        <v>328.79999999999995</v>
      </c>
      <c r="AZ12" s="13">
        <f t="shared" si="16"/>
        <v>328.79999999999995</v>
      </c>
      <c r="BA12" s="13">
        <f t="shared" si="16"/>
        <v>328.79999999999995</v>
      </c>
      <c r="BB12" s="13">
        <f t="shared" si="16"/>
        <v>328.79999999999995</v>
      </c>
      <c r="BC12" s="13">
        <f t="shared" si="16"/>
        <v>328.79999999999995</v>
      </c>
      <c r="BD12" s="24">
        <f t="shared" si="16"/>
        <v>328.79999999999995</v>
      </c>
    </row>
    <row r="13" spans="2:56" ht="19.5" customHeight="1" thickBot="1" x14ac:dyDescent="0.25">
      <c r="B13" s="50">
        <v>3</v>
      </c>
      <c r="C13" s="50">
        <v>5</v>
      </c>
      <c r="D13" s="49"/>
      <c r="E13" s="94"/>
      <c r="F13" s="95">
        <v>5</v>
      </c>
      <c r="G13" s="7">
        <v>2</v>
      </c>
      <c r="H13" s="6">
        <v>52</v>
      </c>
      <c r="I13" s="12"/>
      <c r="J13" s="13"/>
      <c r="K13" s="13"/>
      <c r="L13" s="13"/>
      <c r="M13" s="13"/>
      <c r="N13" s="13"/>
      <c r="O13" s="13"/>
      <c r="P13" s="14"/>
      <c r="Q13" s="13"/>
      <c r="R13" s="13"/>
      <c r="S13" s="13"/>
      <c r="T13" s="13">
        <f>T14+$C13</f>
        <v>256</v>
      </c>
      <c r="U13" s="14">
        <f t="shared" ref="U13:AC13" si="17">T13+$B13*U$27/5</f>
        <v>259</v>
      </c>
      <c r="V13" s="13">
        <f t="shared" si="17"/>
        <v>262</v>
      </c>
      <c r="W13" s="13">
        <f t="shared" si="17"/>
        <v>265</v>
      </c>
      <c r="X13" s="13">
        <f t="shared" si="17"/>
        <v>268</v>
      </c>
      <c r="Y13" s="13">
        <f t="shared" si="17"/>
        <v>271</v>
      </c>
      <c r="Z13" s="40">
        <f t="shared" si="17"/>
        <v>274</v>
      </c>
      <c r="AA13" s="41">
        <f t="shared" si="17"/>
        <v>277</v>
      </c>
      <c r="AB13" s="41">
        <f t="shared" si="17"/>
        <v>280</v>
      </c>
      <c r="AC13" s="13">
        <f t="shared" si="17"/>
        <v>283</v>
      </c>
      <c r="AD13" s="13">
        <f t="shared" si="0"/>
        <v>286</v>
      </c>
      <c r="AE13" s="14">
        <f t="shared" si="0"/>
        <v>289</v>
      </c>
      <c r="AF13" s="13">
        <f t="shared" si="0"/>
        <v>292</v>
      </c>
      <c r="AG13" s="13">
        <f t="shared" si="0"/>
        <v>295</v>
      </c>
      <c r="AH13" s="13">
        <f t="shared" si="0"/>
        <v>298</v>
      </c>
      <c r="AI13" s="13">
        <f t="shared" si="0"/>
        <v>301</v>
      </c>
      <c r="AJ13" s="14">
        <f t="shared" si="0"/>
        <v>304</v>
      </c>
      <c r="AK13" s="13">
        <f t="shared" si="0"/>
        <v>307</v>
      </c>
      <c r="AL13" s="13">
        <f t="shared" si="0"/>
        <v>310</v>
      </c>
      <c r="AM13" s="13">
        <f t="shared" si="0"/>
        <v>313</v>
      </c>
      <c r="AN13" s="13">
        <f t="shared" si="0"/>
        <v>316</v>
      </c>
      <c r="AO13" s="14">
        <f t="shared" si="0"/>
        <v>319</v>
      </c>
      <c r="AP13" s="13">
        <f t="shared" si="0"/>
        <v>320.2</v>
      </c>
      <c r="AQ13" s="13">
        <f t="shared" si="0"/>
        <v>321.39999999999998</v>
      </c>
      <c r="AR13" s="13">
        <f t="shared" si="0"/>
        <v>322.59999999999997</v>
      </c>
      <c r="AS13" s="13">
        <f t="shared" si="1"/>
        <v>323.79999999999995</v>
      </c>
      <c r="AT13" s="14">
        <f t="shared" si="1"/>
        <v>323.79999999999995</v>
      </c>
      <c r="AU13" s="13">
        <f t="shared" si="1"/>
        <v>323.79999999999995</v>
      </c>
      <c r="AV13" s="13">
        <f t="shared" ref="AV13:BD13" si="18">AU13+$B13*AV$27/5</f>
        <v>323.79999999999995</v>
      </c>
      <c r="AW13" s="13">
        <f t="shared" si="18"/>
        <v>323.79999999999995</v>
      </c>
      <c r="AX13" s="13">
        <f t="shared" si="18"/>
        <v>323.79999999999995</v>
      </c>
      <c r="AY13" s="14">
        <f t="shared" si="18"/>
        <v>323.79999999999995</v>
      </c>
      <c r="AZ13" s="13">
        <f t="shared" si="18"/>
        <v>323.79999999999995</v>
      </c>
      <c r="BA13" s="13">
        <f t="shared" si="18"/>
        <v>323.79999999999995</v>
      </c>
      <c r="BB13" s="13">
        <f t="shared" si="18"/>
        <v>323.79999999999995</v>
      </c>
      <c r="BC13" s="13">
        <f t="shared" si="18"/>
        <v>323.79999999999995</v>
      </c>
      <c r="BD13" s="24">
        <f t="shared" si="18"/>
        <v>323.79999999999995</v>
      </c>
    </row>
    <row r="14" spans="2:56" ht="19.5" customHeight="1" thickBot="1" x14ac:dyDescent="0.25">
      <c r="B14" s="50">
        <v>3</v>
      </c>
      <c r="C14" s="50">
        <v>5</v>
      </c>
      <c r="D14" s="49"/>
      <c r="E14" s="94"/>
      <c r="F14" s="96"/>
      <c r="G14" s="7">
        <v>1</v>
      </c>
      <c r="H14" s="6">
        <v>51</v>
      </c>
      <c r="I14" s="12"/>
      <c r="J14" s="13"/>
      <c r="K14" s="13"/>
      <c r="L14" s="13"/>
      <c r="M14" s="13"/>
      <c r="N14" s="13"/>
      <c r="O14" s="13"/>
      <c r="P14" s="14"/>
      <c r="Q14" s="13"/>
      <c r="R14" s="13"/>
      <c r="S14" s="13">
        <f>S15+$C14</f>
        <v>248</v>
      </c>
      <c r="T14" s="13">
        <f t="shared" ref="T14:AC14" si="19">S14+$B14*T$27/5</f>
        <v>251</v>
      </c>
      <c r="U14" s="14">
        <f t="shared" si="19"/>
        <v>254</v>
      </c>
      <c r="V14" s="13">
        <f t="shared" si="19"/>
        <v>257</v>
      </c>
      <c r="W14" s="13">
        <f t="shared" si="19"/>
        <v>260</v>
      </c>
      <c r="X14" s="41">
        <f t="shared" si="19"/>
        <v>263</v>
      </c>
      <c r="Y14" s="41">
        <f t="shared" si="19"/>
        <v>266</v>
      </c>
      <c r="Z14" s="14">
        <f t="shared" si="19"/>
        <v>269</v>
      </c>
      <c r="AA14" s="13">
        <f t="shared" si="19"/>
        <v>272</v>
      </c>
      <c r="AB14" s="13">
        <f t="shared" si="19"/>
        <v>275</v>
      </c>
      <c r="AC14" s="13">
        <f t="shared" si="19"/>
        <v>278</v>
      </c>
      <c r="AD14" s="13">
        <f t="shared" si="0"/>
        <v>281</v>
      </c>
      <c r="AE14" s="14">
        <f t="shared" si="0"/>
        <v>284</v>
      </c>
      <c r="AF14" s="13">
        <f t="shared" si="0"/>
        <v>287</v>
      </c>
      <c r="AG14" s="13">
        <f t="shared" si="0"/>
        <v>290</v>
      </c>
      <c r="AH14" s="13">
        <f t="shared" si="0"/>
        <v>293</v>
      </c>
      <c r="AI14" s="13">
        <f t="shared" si="0"/>
        <v>296</v>
      </c>
      <c r="AJ14" s="14">
        <f t="shared" si="0"/>
        <v>299</v>
      </c>
      <c r="AK14" s="13">
        <f t="shared" si="0"/>
        <v>302</v>
      </c>
      <c r="AL14" s="13">
        <f t="shared" si="0"/>
        <v>305</v>
      </c>
      <c r="AM14" s="13">
        <f t="shared" si="0"/>
        <v>308</v>
      </c>
      <c r="AN14" s="13">
        <f t="shared" si="0"/>
        <v>311</v>
      </c>
      <c r="AO14" s="14">
        <f t="shared" si="0"/>
        <v>314</v>
      </c>
      <c r="AP14" s="13">
        <f t="shared" si="0"/>
        <v>315.2</v>
      </c>
      <c r="AQ14" s="13">
        <f t="shared" si="0"/>
        <v>316.39999999999998</v>
      </c>
      <c r="AR14" s="13">
        <f t="shared" si="0"/>
        <v>317.59999999999997</v>
      </c>
      <c r="AS14" s="13">
        <f t="shared" si="1"/>
        <v>318.79999999999995</v>
      </c>
      <c r="AT14" s="14">
        <f t="shared" si="1"/>
        <v>318.79999999999995</v>
      </c>
      <c r="AU14" s="13">
        <f t="shared" si="1"/>
        <v>318.79999999999995</v>
      </c>
      <c r="AV14" s="13">
        <f t="shared" ref="AV14:BD14" si="20">AU14+$B14*AV$27/5</f>
        <v>318.79999999999995</v>
      </c>
      <c r="AW14" s="13">
        <f t="shared" si="20"/>
        <v>318.79999999999995</v>
      </c>
      <c r="AX14" s="13">
        <f t="shared" si="20"/>
        <v>318.79999999999995</v>
      </c>
      <c r="AY14" s="14">
        <f t="shared" si="20"/>
        <v>318.79999999999995</v>
      </c>
      <c r="AZ14" s="13">
        <f t="shared" si="20"/>
        <v>318.79999999999995</v>
      </c>
      <c r="BA14" s="13">
        <f t="shared" si="20"/>
        <v>318.79999999999995</v>
      </c>
      <c r="BB14" s="13">
        <f t="shared" si="20"/>
        <v>318.79999999999995</v>
      </c>
      <c r="BC14" s="13">
        <f t="shared" si="20"/>
        <v>318.79999999999995</v>
      </c>
      <c r="BD14" s="24">
        <f t="shared" si="20"/>
        <v>318.79999999999995</v>
      </c>
    </row>
    <row r="15" spans="2:56" ht="19.5" customHeight="1" thickBot="1" x14ac:dyDescent="0.25">
      <c r="B15" s="50">
        <v>3</v>
      </c>
      <c r="C15" s="50">
        <v>5</v>
      </c>
      <c r="D15" s="49"/>
      <c r="E15" s="94"/>
      <c r="F15" s="95">
        <v>4</v>
      </c>
      <c r="G15" s="7">
        <v>2</v>
      </c>
      <c r="H15" s="6">
        <v>42</v>
      </c>
      <c r="I15" s="12"/>
      <c r="J15" s="13"/>
      <c r="K15" s="13"/>
      <c r="L15" s="13"/>
      <c r="M15" s="13"/>
      <c r="N15" s="13"/>
      <c r="O15" s="13"/>
      <c r="P15" s="14"/>
      <c r="Q15" s="13"/>
      <c r="R15" s="13">
        <f>R16+$C15</f>
        <v>240</v>
      </c>
      <c r="S15" s="13">
        <f t="shared" ref="S15:AH18" si="21">R15+$B15*S$27/5</f>
        <v>243</v>
      </c>
      <c r="T15" s="13">
        <f t="shared" si="21"/>
        <v>246</v>
      </c>
      <c r="U15" s="40">
        <f t="shared" si="21"/>
        <v>249</v>
      </c>
      <c r="V15" s="41">
        <f t="shared" si="21"/>
        <v>252</v>
      </c>
      <c r="W15" s="41">
        <f t="shared" si="21"/>
        <v>255</v>
      </c>
      <c r="X15" s="13">
        <f t="shared" si="21"/>
        <v>258</v>
      </c>
      <c r="Y15" s="13">
        <f t="shared" si="21"/>
        <v>261</v>
      </c>
      <c r="Z15" s="14">
        <f t="shared" si="21"/>
        <v>264</v>
      </c>
      <c r="AA15" s="13">
        <f t="shared" si="21"/>
        <v>267</v>
      </c>
      <c r="AB15" s="13">
        <f t="shared" si="21"/>
        <v>270</v>
      </c>
      <c r="AC15" s="13">
        <f t="shared" si="21"/>
        <v>273</v>
      </c>
      <c r="AD15" s="13">
        <f t="shared" si="21"/>
        <v>276</v>
      </c>
      <c r="AE15" s="14">
        <f t="shared" si="21"/>
        <v>279</v>
      </c>
      <c r="AF15" s="13">
        <f t="shared" si="21"/>
        <v>282</v>
      </c>
      <c r="AG15" s="13">
        <f t="shared" si="21"/>
        <v>285</v>
      </c>
      <c r="AH15" s="13">
        <f t="shared" si="21"/>
        <v>288</v>
      </c>
      <c r="AI15" s="13">
        <f t="shared" si="0"/>
        <v>291</v>
      </c>
      <c r="AJ15" s="14">
        <f t="shared" si="0"/>
        <v>294</v>
      </c>
      <c r="AK15" s="13">
        <f t="shared" si="0"/>
        <v>297</v>
      </c>
      <c r="AL15" s="13">
        <f t="shared" si="0"/>
        <v>300</v>
      </c>
      <c r="AM15" s="13">
        <f t="shared" si="0"/>
        <v>303</v>
      </c>
      <c r="AN15" s="13">
        <f t="shared" si="0"/>
        <v>306</v>
      </c>
      <c r="AO15" s="14">
        <f t="shared" si="0"/>
        <v>309</v>
      </c>
      <c r="AP15" s="13">
        <f t="shared" si="0"/>
        <v>310.2</v>
      </c>
      <c r="AQ15" s="13">
        <f t="shared" si="0"/>
        <v>311.39999999999998</v>
      </c>
      <c r="AR15" s="13">
        <f t="shared" si="0"/>
        <v>312.59999999999997</v>
      </c>
      <c r="AS15" s="13">
        <f t="shared" si="1"/>
        <v>313.79999999999995</v>
      </c>
      <c r="AT15" s="14">
        <f t="shared" si="1"/>
        <v>313.79999999999995</v>
      </c>
      <c r="AU15" s="13">
        <f t="shared" si="1"/>
        <v>313.79999999999995</v>
      </c>
      <c r="AV15" s="13">
        <f t="shared" ref="AV15:BD15" si="22">AU15+$B15*AV$27/5</f>
        <v>313.79999999999995</v>
      </c>
      <c r="AW15" s="13">
        <f t="shared" si="22"/>
        <v>313.79999999999995</v>
      </c>
      <c r="AX15" s="13">
        <f t="shared" si="22"/>
        <v>313.79999999999995</v>
      </c>
      <c r="AY15" s="14">
        <f t="shared" si="22"/>
        <v>313.79999999999995</v>
      </c>
      <c r="AZ15" s="13">
        <f t="shared" si="22"/>
        <v>313.79999999999995</v>
      </c>
      <c r="BA15" s="13">
        <f t="shared" si="22"/>
        <v>313.79999999999995</v>
      </c>
      <c r="BB15" s="13">
        <f t="shared" si="22"/>
        <v>313.79999999999995</v>
      </c>
      <c r="BC15" s="13">
        <f t="shared" si="22"/>
        <v>313.79999999999995</v>
      </c>
      <c r="BD15" s="24">
        <f t="shared" si="22"/>
        <v>313.79999999999995</v>
      </c>
    </row>
    <row r="16" spans="2:56" ht="19.5" customHeight="1" thickBot="1" x14ac:dyDescent="0.25">
      <c r="B16" s="50">
        <v>3</v>
      </c>
      <c r="C16" s="50">
        <v>5</v>
      </c>
      <c r="D16" s="49"/>
      <c r="E16" s="94"/>
      <c r="F16" s="96"/>
      <c r="G16" s="7">
        <v>1</v>
      </c>
      <c r="H16" s="6">
        <v>41</v>
      </c>
      <c r="I16" s="16"/>
      <c r="J16" s="17"/>
      <c r="K16" s="17"/>
      <c r="L16" s="17"/>
      <c r="M16" s="17"/>
      <c r="N16" s="17"/>
      <c r="O16" s="17"/>
      <c r="P16" s="18"/>
      <c r="Q16" s="13">
        <f>Q17+$C16</f>
        <v>232</v>
      </c>
      <c r="R16" s="13">
        <f t="shared" ref="R16:AC17" si="23">Q16+$B16*R$27/5</f>
        <v>235</v>
      </c>
      <c r="S16" s="41">
        <f t="shared" si="23"/>
        <v>238</v>
      </c>
      <c r="T16" s="41">
        <f t="shared" si="23"/>
        <v>241</v>
      </c>
      <c r="U16" s="18">
        <f t="shared" si="23"/>
        <v>244</v>
      </c>
      <c r="V16" s="17">
        <f t="shared" si="23"/>
        <v>247</v>
      </c>
      <c r="W16" s="17">
        <f t="shared" si="23"/>
        <v>250</v>
      </c>
      <c r="X16" s="17">
        <f t="shared" si="23"/>
        <v>253</v>
      </c>
      <c r="Y16" s="17">
        <f t="shared" si="23"/>
        <v>256</v>
      </c>
      <c r="Z16" s="18">
        <f t="shared" si="23"/>
        <v>259</v>
      </c>
      <c r="AA16" s="17">
        <f t="shared" si="23"/>
        <v>262</v>
      </c>
      <c r="AB16" s="17">
        <f t="shared" si="23"/>
        <v>265</v>
      </c>
      <c r="AC16" s="17">
        <f t="shared" si="23"/>
        <v>268</v>
      </c>
      <c r="AD16" s="17">
        <f t="shared" si="21"/>
        <v>271</v>
      </c>
      <c r="AE16" s="18">
        <f t="shared" si="21"/>
        <v>274</v>
      </c>
      <c r="AF16" s="17">
        <f t="shared" si="21"/>
        <v>277</v>
      </c>
      <c r="AG16" s="17">
        <f t="shared" si="21"/>
        <v>280</v>
      </c>
      <c r="AH16" s="17">
        <f t="shared" si="21"/>
        <v>283</v>
      </c>
      <c r="AI16" s="17">
        <f t="shared" si="0"/>
        <v>286</v>
      </c>
      <c r="AJ16" s="18">
        <f t="shared" si="0"/>
        <v>289</v>
      </c>
      <c r="AK16" s="17">
        <f t="shared" si="0"/>
        <v>292</v>
      </c>
      <c r="AL16" s="17">
        <f t="shared" si="0"/>
        <v>295</v>
      </c>
      <c r="AM16" s="17">
        <f t="shared" si="0"/>
        <v>298</v>
      </c>
      <c r="AN16" s="17">
        <f t="shared" si="0"/>
        <v>301</v>
      </c>
      <c r="AO16" s="18">
        <f t="shared" si="0"/>
        <v>304</v>
      </c>
      <c r="AP16" s="17">
        <f t="shared" si="0"/>
        <v>305.2</v>
      </c>
      <c r="AQ16" s="17">
        <f t="shared" si="0"/>
        <v>306.39999999999998</v>
      </c>
      <c r="AR16" s="17">
        <f t="shared" si="0"/>
        <v>307.59999999999997</v>
      </c>
      <c r="AS16" s="17">
        <f t="shared" si="1"/>
        <v>308.79999999999995</v>
      </c>
      <c r="AT16" s="18">
        <f t="shared" si="1"/>
        <v>308.79999999999995</v>
      </c>
      <c r="AU16" s="17">
        <f t="shared" si="1"/>
        <v>308.79999999999995</v>
      </c>
      <c r="AV16" s="17">
        <f t="shared" ref="AV16:BD16" si="24">AU16+$B16*AV$27/5</f>
        <v>308.79999999999995</v>
      </c>
      <c r="AW16" s="17">
        <f t="shared" si="24"/>
        <v>308.79999999999995</v>
      </c>
      <c r="AX16" s="17">
        <f t="shared" si="24"/>
        <v>308.79999999999995</v>
      </c>
      <c r="AY16" s="18">
        <f t="shared" si="24"/>
        <v>308.79999999999995</v>
      </c>
      <c r="AZ16" s="17">
        <f t="shared" si="24"/>
        <v>308.79999999999995</v>
      </c>
      <c r="BA16" s="17">
        <f t="shared" si="24"/>
        <v>308.79999999999995</v>
      </c>
      <c r="BB16" s="17">
        <f t="shared" si="24"/>
        <v>308.79999999999995</v>
      </c>
      <c r="BC16" s="17">
        <f t="shared" si="24"/>
        <v>308.79999999999995</v>
      </c>
      <c r="BD16" s="25">
        <f t="shared" si="24"/>
        <v>308.79999999999995</v>
      </c>
    </row>
    <row r="17" spans="2:56" ht="19.5" customHeight="1" thickBot="1" x14ac:dyDescent="0.25">
      <c r="B17" s="50">
        <v>3</v>
      </c>
      <c r="C17" s="50">
        <v>5</v>
      </c>
      <c r="D17" s="49"/>
      <c r="E17" s="94" t="s">
        <v>125</v>
      </c>
      <c r="F17" s="95">
        <v>3</v>
      </c>
      <c r="G17" s="7">
        <v>2</v>
      </c>
      <c r="H17" s="6">
        <v>32</v>
      </c>
      <c r="I17" s="12"/>
      <c r="J17" s="13"/>
      <c r="K17" s="13"/>
      <c r="L17" s="13"/>
      <c r="M17" s="13"/>
      <c r="N17" s="13"/>
      <c r="O17" s="13"/>
      <c r="P17" s="14">
        <f>P18+$C17</f>
        <v>224</v>
      </c>
      <c r="Q17" s="41">
        <f t="shared" ref="Q17:AF24" si="25">P17+$B17*Q$27/5</f>
        <v>227</v>
      </c>
      <c r="R17" s="41">
        <f t="shared" si="23"/>
        <v>230</v>
      </c>
      <c r="S17" s="13">
        <f t="shared" si="23"/>
        <v>233</v>
      </c>
      <c r="T17" s="13">
        <f t="shared" si="23"/>
        <v>236</v>
      </c>
      <c r="U17" s="14">
        <f t="shared" si="23"/>
        <v>239</v>
      </c>
      <c r="V17" s="13">
        <f t="shared" si="23"/>
        <v>242</v>
      </c>
      <c r="W17" s="13">
        <f t="shared" si="23"/>
        <v>245</v>
      </c>
      <c r="X17" s="13">
        <f t="shared" si="23"/>
        <v>248</v>
      </c>
      <c r="Y17" s="13">
        <f t="shared" si="23"/>
        <v>251</v>
      </c>
      <c r="Z17" s="14">
        <f t="shared" si="23"/>
        <v>254</v>
      </c>
      <c r="AA17" s="13">
        <f t="shared" si="23"/>
        <v>257</v>
      </c>
      <c r="AB17" s="13">
        <f t="shared" si="23"/>
        <v>260</v>
      </c>
      <c r="AC17" s="13">
        <f t="shared" si="23"/>
        <v>263</v>
      </c>
      <c r="AD17" s="13">
        <f t="shared" si="21"/>
        <v>266</v>
      </c>
      <c r="AE17" s="14">
        <f t="shared" si="21"/>
        <v>269</v>
      </c>
      <c r="AF17" s="13">
        <f t="shared" si="21"/>
        <v>272</v>
      </c>
      <c r="AG17" s="13">
        <f t="shared" si="21"/>
        <v>275</v>
      </c>
      <c r="AH17" s="13">
        <f t="shared" si="21"/>
        <v>278</v>
      </c>
      <c r="AI17" s="13">
        <f t="shared" si="0"/>
        <v>281</v>
      </c>
      <c r="AJ17" s="14">
        <f t="shared" si="0"/>
        <v>284</v>
      </c>
      <c r="AK17" s="13">
        <f t="shared" si="0"/>
        <v>287</v>
      </c>
      <c r="AL17" s="13">
        <f t="shared" si="0"/>
        <v>290</v>
      </c>
      <c r="AM17" s="13">
        <f t="shared" si="0"/>
        <v>293</v>
      </c>
      <c r="AN17" s="13">
        <f t="shared" si="0"/>
        <v>296</v>
      </c>
      <c r="AO17" s="14">
        <f t="shared" si="0"/>
        <v>299</v>
      </c>
      <c r="AP17" s="13">
        <f t="shared" si="0"/>
        <v>300.2</v>
      </c>
      <c r="AQ17" s="13">
        <f t="shared" si="0"/>
        <v>301.39999999999998</v>
      </c>
      <c r="AR17" s="13">
        <f t="shared" si="0"/>
        <v>302.59999999999997</v>
      </c>
      <c r="AS17" s="13">
        <f t="shared" si="1"/>
        <v>303.79999999999995</v>
      </c>
      <c r="AT17" s="14">
        <f t="shared" si="1"/>
        <v>303.79999999999995</v>
      </c>
      <c r="AU17" s="13">
        <f t="shared" si="1"/>
        <v>303.79999999999995</v>
      </c>
      <c r="AV17" s="13">
        <f t="shared" ref="AV17:BD17" si="26">AU17+$B17*AV$27/5</f>
        <v>303.79999999999995</v>
      </c>
      <c r="AW17" s="13">
        <f t="shared" si="26"/>
        <v>303.79999999999995</v>
      </c>
      <c r="AX17" s="13">
        <f t="shared" si="26"/>
        <v>303.79999999999995</v>
      </c>
      <c r="AY17" s="14">
        <f t="shared" si="26"/>
        <v>303.79999999999995</v>
      </c>
      <c r="AZ17" s="13">
        <f t="shared" si="26"/>
        <v>303.79999999999995</v>
      </c>
      <c r="BA17" s="13">
        <f t="shared" si="26"/>
        <v>303.79999999999995</v>
      </c>
      <c r="BB17" s="13">
        <f t="shared" si="26"/>
        <v>303.79999999999995</v>
      </c>
      <c r="BC17" s="13">
        <f t="shared" si="26"/>
        <v>303.79999999999995</v>
      </c>
      <c r="BD17" s="24">
        <f t="shared" si="26"/>
        <v>303.79999999999995</v>
      </c>
    </row>
    <row r="18" spans="2:56" ht="19.5" customHeight="1" thickBot="1" x14ac:dyDescent="0.25">
      <c r="B18" s="50">
        <v>3</v>
      </c>
      <c r="C18" s="50">
        <v>5</v>
      </c>
      <c r="D18" s="6"/>
      <c r="E18" s="94"/>
      <c r="F18" s="96"/>
      <c r="G18" s="7">
        <v>1</v>
      </c>
      <c r="H18" s="6">
        <v>31</v>
      </c>
      <c r="I18" s="19"/>
      <c r="J18" s="20"/>
      <c r="K18" s="20"/>
      <c r="L18" s="20"/>
      <c r="M18" s="20"/>
      <c r="N18" s="20"/>
      <c r="O18" s="20">
        <f>O19+$C18</f>
        <v>216</v>
      </c>
      <c r="P18" s="40">
        <f t="shared" ref="O18:P20" si="27">O18+$B18*P$27/5</f>
        <v>219</v>
      </c>
      <c r="Q18" s="13">
        <f t="shared" si="25"/>
        <v>222</v>
      </c>
      <c r="R18" s="13">
        <f t="shared" si="25"/>
        <v>225</v>
      </c>
      <c r="S18" s="13">
        <f t="shared" si="25"/>
        <v>228</v>
      </c>
      <c r="T18" s="13">
        <f t="shared" si="25"/>
        <v>231</v>
      </c>
      <c r="U18" s="14">
        <f t="shared" si="25"/>
        <v>234</v>
      </c>
      <c r="V18" s="13">
        <f t="shared" si="25"/>
        <v>237</v>
      </c>
      <c r="W18" s="13">
        <f t="shared" si="25"/>
        <v>240</v>
      </c>
      <c r="X18" s="13">
        <f t="shared" si="25"/>
        <v>243</v>
      </c>
      <c r="Y18" s="13">
        <f t="shared" si="25"/>
        <v>246</v>
      </c>
      <c r="Z18" s="14">
        <f t="shared" si="25"/>
        <v>249</v>
      </c>
      <c r="AA18" s="13">
        <f t="shared" si="25"/>
        <v>252</v>
      </c>
      <c r="AB18" s="13">
        <f t="shared" si="25"/>
        <v>255</v>
      </c>
      <c r="AC18" s="13">
        <f t="shared" si="25"/>
        <v>258</v>
      </c>
      <c r="AD18" s="13">
        <f t="shared" si="21"/>
        <v>261</v>
      </c>
      <c r="AE18" s="14">
        <f t="shared" si="21"/>
        <v>264</v>
      </c>
      <c r="AF18" s="13">
        <f t="shared" si="21"/>
        <v>267</v>
      </c>
      <c r="AG18" s="13">
        <f t="shared" si="21"/>
        <v>270</v>
      </c>
      <c r="AH18" s="13">
        <f t="shared" si="21"/>
        <v>273</v>
      </c>
      <c r="AI18" s="13">
        <f t="shared" si="0"/>
        <v>276</v>
      </c>
      <c r="AJ18" s="14">
        <f t="shared" si="0"/>
        <v>279</v>
      </c>
      <c r="AK18" s="13">
        <f t="shared" si="0"/>
        <v>282</v>
      </c>
      <c r="AL18" s="13">
        <f t="shared" si="0"/>
        <v>285</v>
      </c>
      <c r="AM18" s="13">
        <f t="shared" si="0"/>
        <v>288</v>
      </c>
      <c r="AN18" s="13">
        <f t="shared" si="0"/>
        <v>291</v>
      </c>
      <c r="AO18" s="14">
        <f t="shared" si="0"/>
        <v>294</v>
      </c>
      <c r="AP18" s="13">
        <f t="shared" si="0"/>
        <v>295.2</v>
      </c>
      <c r="AQ18" s="13">
        <f t="shared" si="0"/>
        <v>296.39999999999998</v>
      </c>
      <c r="AR18" s="13">
        <f t="shared" si="0"/>
        <v>297.59999999999997</v>
      </c>
      <c r="AS18" s="13">
        <f t="shared" si="1"/>
        <v>298.79999999999995</v>
      </c>
      <c r="AT18" s="14">
        <f t="shared" si="1"/>
        <v>298.79999999999995</v>
      </c>
      <c r="AU18" s="13">
        <f t="shared" si="1"/>
        <v>298.79999999999995</v>
      </c>
      <c r="AV18" s="13">
        <f t="shared" ref="AV18:BD18" si="28">AU18+$B18*AV$27/5</f>
        <v>298.79999999999995</v>
      </c>
      <c r="AW18" s="13">
        <f t="shared" si="28"/>
        <v>298.79999999999995</v>
      </c>
      <c r="AX18" s="13">
        <f t="shared" si="28"/>
        <v>298.79999999999995</v>
      </c>
      <c r="AY18" s="14">
        <f t="shared" si="28"/>
        <v>298.79999999999995</v>
      </c>
      <c r="AZ18" s="13">
        <f t="shared" si="28"/>
        <v>298.79999999999995</v>
      </c>
      <c r="BA18" s="13">
        <f t="shared" si="28"/>
        <v>298.79999999999995</v>
      </c>
      <c r="BB18" s="13">
        <f t="shared" si="28"/>
        <v>298.79999999999995</v>
      </c>
      <c r="BC18" s="13">
        <f t="shared" si="28"/>
        <v>298.79999999999995</v>
      </c>
      <c r="BD18" s="24">
        <f t="shared" si="28"/>
        <v>298.79999999999995</v>
      </c>
    </row>
    <row r="19" spans="2:56" ht="19.5" customHeight="1" thickBot="1" x14ac:dyDescent="0.25">
      <c r="B19" s="50">
        <v>3</v>
      </c>
      <c r="C19" s="50">
        <v>5</v>
      </c>
      <c r="D19" s="6"/>
      <c r="E19" s="94"/>
      <c r="F19" s="95">
        <v>2</v>
      </c>
      <c r="G19" s="7">
        <v>2</v>
      </c>
      <c r="H19" s="6">
        <v>22</v>
      </c>
      <c r="I19" s="19"/>
      <c r="J19" s="21"/>
      <c r="K19" s="21"/>
      <c r="L19" s="21"/>
      <c r="M19" s="20"/>
      <c r="N19" s="39">
        <f>N20+$C19</f>
        <v>208</v>
      </c>
      <c r="O19" s="39">
        <f t="shared" si="27"/>
        <v>211</v>
      </c>
      <c r="P19" s="14">
        <f t="shared" si="27"/>
        <v>214</v>
      </c>
      <c r="Q19" s="13">
        <f t="shared" si="25"/>
        <v>217</v>
      </c>
      <c r="R19" s="13">
        <f t="shared" si="25"/>
        <v>220</v>
      </c>
      <c r="S19" s="13">
        <f t="shared" si="25"/>
        <v>223</v>
      </c>
      <c r="T19" s="13">
        <f t="shared" si="25"/>
        <v>226</v>
      </c>
      <c r="U19" s="14">
        <f t="shared" si="25"/>
        <v>229</v>
      </c>
      <c r="V19" s="13">
        <f t="shared" si="25"/>
        <v>232</v>
      </c>
      <c r="W19" s="13">
        <f t="shared" si="25"/>
        <v>235</v>
      </c>
      <c r="X19" s="13">
        <f t="shared" si="25"/>
        <v>238</v>
      </c>
      <c r="Y19" s="13">
        <f t="shared" si="25"/>
        <v>241</v>
      </c>
      <c r="Z19" s="14">
        <f t="shared" si="25"/>
        <v>244</v>
      </c>
      <c r="AA19" s="13">
        <f t="shared" si="25"/>
        <v>247</v>
      </c>
      <c r="AB19" s="13">
        <f t="shared" si="25"/>
        <v>250</v>
      </c>
      <c r="AC19" s="13">
        <f t="shared" si="25"/>
        <v>253</v>
      </c>
      <c r="AD19" s="13">
        <f t="shared" si="25"/>
        <v>256</v>
      </c>
      <c r="AE19" s="14">
        <f t="shared" si="25"/>
        <v>259</v>
      </c>
      <c r="AF19" s="13">
        <f t="shared" si="25"/>
        <v>262</v>
      </c>
      <c r="AG19" s="13">
        <f t="shared" si="1"/>
        <v>265</v>
      </c>
      <c r="AH19" s="13">
        <f t="shared" si="1"/>
        <v>268</v>
      </c>
      <c r="AI19" s="13">
        <f t="shared" si="1"/>
        <v>271</v>
      </c>
      <c r="AJ19" s="14">
        <f t="shared" si="1"/>
        <v>274</v>
      </c>
      <c r="AK19" s="13">
        <f t="shared" si="1"/>
        <v>277</v>
      </c>
      <c r="AL19" s="13">
        <f t="shared" si="1"/>
        <v>280</v>
      </c>
      <c r="AM19" s="13">
        <f t="shared" si="1"/>
        <v>283</v>
      </c>
      <c r="AN19" s="13">
        <f t="shared" si="1"/>
        <v>286</v>
      </c>
      <c r="AO19" s="14">
        <f t="shared" si="1"/>
        <v>289</v>
      </c>
      <c r="AP19" s="13">
        <f t="shared" si="1"/>
        <v>290.2</v>
      </c>
      <c r="AQ19" s="13">
        <f t="shared" si="1"/>
        <v>291.39999999999998</v>
      </c>
      <c r="AR19" s="13">
        <f t="shared" si="1"/>
        <v>292.59999999999997</v>
      </c>
      <c r="AS19" s="13">
        <f t="shared" si="1"/>
        <v>293.79999999999995</v>
      </c>
      <c r="AT19" s="14">
        <f t="shared" si="1"/>
        <v>293.79999999999995</v>
      </c>
      <c r="AU19" s="13">
        <f t="shared" si="1"/>
        <v>293.79999999999995</v>
      </c>
      <c r="AV19" s="13">
        <f t="shared" ref="AV19:BD19" si="29">AU19+$B19*AV$27/5</f>
        <v>293.79999999999995</v>
      </c>
      <c r="AW19" s="13">
        <f t="shared" si="29"/>
        <v>293.79999999999995</v>
      </c>
      <c r="AX19" s="13">
        <f t="shared" si="29"/>
        <v>293.79999999999995</v>
      </c>
      <c r="AY19" s="14">
        <f t="shared" si="29"/>
        <v>293.79999999999995</v>
      </c>
      <c r="AZ19" s="13">
        <f t="shared" si="29"/>
        <v>293.79999999999995</v>
      </c>
      <c r="BA19" s="13">
        <f t="shared" si="29"/>
        <v>293.79999999999995</v>
      </c>
      <c r="BB19" s="13">
        <f t="shared" si="29"/>
        <v>293.79999999999995</v>
      </c>
      <c r="BC19" s="13">
        <f t="shared" si="29"/>
        <v>293.79999999999995</v>
      </c>
      <c r="BD19" s="24">
        <f t="shared" si="29"/>
        <v>293.79999999999995</v>
      </c>
    </row>
    <row r="20" spans="2:56" ht="19.5" customHeight="1" thickBot="1" x14ac:dyDescent="0.25">
      <c r="B20" s="50">
        <v>3</v>
      </c>
      <c r="C20" s="6"/>
      <c r="D20" s="6"/>
      <c r="E20" s="94"/>
      <c r="F20" s="96"/>
      <c r="G20" s="7">
        <v>1</v>
      </c>
      <c r="H20" s="6">
        <v>21</v>
      </c>
      <c r="I20" s="19"/>
      <c r="J20" s="21"/>
      <c r="K20" s="21"/>
      <c r="L20" s="21"/>
      <c r="M20" s="39">
        <f>C29</f>
        <v>200</v>
      </c>
      <c r="N20" s="20">
        <f t="shared" ref="K20:Z24" si="30">M20+$B20*N$27/5</f>
        <v>203</v>
      </c>
      <c r="O20" s="20">
        <f t="shared" si="27"/>
        <v>206</v>
      </c>
      <c r="P20" s="14">
        <f t="shared" si="27"/>
        <v>209</v>
      </c>
      <c r="Q20" s="13">
        <f t="shared" si="25"/>
        <v>212</v>
      </c>
      <c r="R20" s="13">
        <f t="shared" si="25"/>
        <v>215</v>
      </c>
      <c r="S20" s="13">
        <f t="shared" si="25"/>
        <v>218</v>
      </c>
      <c r="T20" s="13">
        <f t="shared" si="25"/>
        <v>221</v>
      </c>
      <c r="U20" s="14">
        <f t="shared" si="25"/>
        <v>224</v>
      </c>
      <c r="V20" s="13">
        <f t="shared" si="25"/>
        <v>227</v>
      </c>
      <c r="W20" s="13">
        <f t="shared" si="25"/>
        <v>230</v>
      </c>
      <c r="X20" s="13">
        <f t="shared" si="25"/>
        <v>233</v>
      </c>
      <c r="Y20" s="13">
        <f t="shared" si="25"/>
        <v>236</v>
      </c>
      <c r="Z20" s="14">
        <f t="shared" si="25"/>
        <v>239</v>
      </c>
      <c r="AA20" s="13">
        <f t="shared" si="25"/>
        <v>242</v>
      </c>
      <c r="AB20" s="13">
        <f t="shared" si="25"/>
        <v>245</v>
      </c>
      <c r="AC20" s="13">
        <f t="shared" si="25"/>
        <v>248</v>
      </c>
      <c r="AD20" s="13">
        <f t="shared" si="25"/>
        <v>251</v>
      </c>
      <c r="AE20" s="14">
        <f t="shared" si="25"/>
        <v>254</v>
      </c>
      <c r="AF20" s="13">
        <f t="shared" si="25"/>
        <v>257</v>
      </c>
      <c r="AG20" s="13">
        <f t="shared" si="1"/>
        <v>260</v>
      </c>
      <c r="AH20" s="13">
        <f t="shared" si="1"/>
        <v>263</v>
      </c>
      <c r="AI20" s="13">
        <f t="shared" si="1"/>
        <v>266</v>
      </c>
      <c r="AJ20" s="14">
        <f t="shared" si="1"/>
        <v>269</v>
      </c>
      <c r="AK20" s="13">
        <f t="shared" si="1"/>
        <v>272</v>
      </c>
      <c r="AL20" s="13">
        <f t="shared" si="1"/>
        <v>275</v>
      </c>
      <c r="AM20" s="13">
        <f t="shared" si="1"/>
        <v>278</v>
      </c>
      <c r="AN20" s="13">
        <f t="shared" si="1"/>
        <v>281</v>
      </c>
      <c r="AO20" s="14">
        <f t="shared" si="1"/>
        <v>284</v>
      </c>
      <c r="AP20" s="13">
        <f t="shared" si="1"/>
        <v>285.2</v>
      </c>
      <c r="AQ20" s="13">
        <f t="shared" si="1"/>
        <v>286.39999999999998</v>
      </c>
      <c r="AR20" s="13">
        <f t="shared" si="1"/>
        <v>287.59999999999997</v>
      </c>
      <c r="AS20" s="13">
        <f t="shared" si="1"/>
        <v>288.79999999999995</v>
      </c>
      <c r="AT20" s="14">
        <f t="shared" si="1"/>
        <v>288.79999999999995</v>
      </c>
      <c r="AU20" s="13">
        <f t="shared" si="1"/>
        <v>288.79999999999995</v>
      </c>
      <c r="AV20" s="13">
        <f t="shared" ref="AV20:BD20" si="31">AU20+$B20*AV$27/5</f>
        <v>288.79999999999995</v>
      </c>
      <c r="AW20" s="13">
        <f t="shared" si="31"/>
        <v>288.79999999999995</v>
      </c>
      <c r="AX20" s="13">
        <f t="shared" si="31"/>
        <v>288.79999999999995</v>
      </c>
      <c r="AY20" s="14">
        <f t="shared" si="31"/>
        <v>288.79999999999995</v>
      </c>
      <c r="AZ20" s="13">
        <f t="shared" si="31"/>
        <v>288.79999999999995</v>
      </c>
      <c r="BA20" s="13">
        <f t="shared" si="31"/>
        <v>288.79999999999995</v>
      </c>
      <c r="BB20" s="13">
        <f t="shared" si="31"/>
        <v>288.79999999999995</v>
      </c>
      <c r="BC20" s="13">
        <f t="shared" si="31"/>
        <v>288.79999999999995</v>
      </c>
      <c r="BD20" s="24">
        <f t="shared" si="31"/>
        <v>288.79999999999995</v>
      </c>
    </row>
    <row r="21" spans="2:56" ht="19.5" customHeight="1" thickBot="1" x14ac:dyDescent="0.25">
      <c r="B21" s="50">
        <v>3</v>
      </c>
      <c r="C21" s="6"/>
      <c r="D21" s="6"/>
      <c r="E21" s="94"/>
      <c r="F21" s="95">
        <v>1</v>
      </c>
      <c r="G21" s="7">
        <v>4</v>
      </c>
      <c r="H21" s="6">
        <v>14</v>
      </c>
      <c r="I21" s="19"/>
      <c r="J21" s="21"/>
      <c r="K21" s="21"/>
      <c r="L21" s="39">
        <f>(($M$20-$K$22)/2)+K22</f>
        <v>192.5</v>
      </c>
      <c r="M21" s="20">
        <f t="shared" si="30"/>
        <v>195.5</v>
      </c>
      <c r="N21" s="20">
        <f t="shared" si="30"/>
        <v>198.5</v>
      </c>
      <c r="O21" s="20">
        <f t="shared" si="30"/>
        <v>201.5</v>
      </c>
      <c r="P21" s="14">
        <f t="shared" si="30"/>
        <v>204.5</v>
      </c>
      <c r="Q21" s="13">
        <f t="shared" si="25"/>
        <v>207.5</v>
      </c>
      <c r="R21" s="13">
        <f t="shared" si="25"/>
        <v>210.5</v>
      </c>
      <c r="S21" s="13">
        <f t="shared" si="25"/>
        <v>213.5</v>
      </c>
      <c r="T21" s="13">
        <f t="shared" si="25"/>
        <v>216.5</v>
      </c>
      <c r="U21" s="14">
        <f t="shared" si="25"/>
        <v>219.5</v>
      </c>
      <c r="V21" s="13">
        <f t="shared" si="25"/>
        <v>222.5</v>
      </c>
      <c r="W21" s="13">
        <f t="shared" si="25"/>
        <v>225.5</v>
      </c>
      <c r="X21" s="13">
        <f t="shared" si="25"/>
        <v>228.5</v>
      </c>
      <c r="Y21" s="13">
        <f t="shared" si="25"/>
        <v>231.5</v>
      </c>
      <c r="Z21" s="14">
        <f t="shared" si="25"/>
        <v>234.5</v>
      </c>
      <c r="AA21" s="13">
        <f t="shared" si="25"/>
        <v>237.5</v>
      </c>
      <c r="AB21" s="13">
        <f t="shared" si="25"/>
        <v>240.5</v>
      </c>
      <c r="AC21" s="13">
        <f t="shared" si="25"/>
        <v>243.5</v>
      </c>
      <c r="AD21" s="13">
        <f t="shared" si="25"/>
        <v>246.5</v>
      </c>
      <c r="AE21" s="14">
        <f t="shared" si="25"/>
        <v>249.5</v>
      </c>
      <c r="AF21" s="13">
        <f t="shared" si="25"/>
        <v>252.5</v>
      </c>
      <c r="AG21" s="13">
        <f t="shared" ref="AG21:AU24" si="32">AF21+$B21*AG$27/5</f>
        <v>255.5</v>
      </c>
      <c r="AH21" s="13">
        <f t="shared" si="32"/>
        <v>258.5</v>
      </c>
      <c r="AI21" s="13">
        <f t="shared" si="32"/>
        <v>261.5</v>
      </c>
      <c r="AJ21" s="14">
        <f t="shared" si="32"/>
        <v>264.5</v>
      </c>
      <c r="AK21" s="13">
        <f t="shared" si="32"/>
        <v>267.5</v>
      </c>
      <c r="AL21" s="13">
        <f t="shared" si="32"/>
        <v>270.5</v>
      </c>
      <c r="AM21" s="13">
        <f t="shared" si="32"/>
        <v>273.5</v>
      </c>
      <c r="AN21" s="13">
        <f t="shared" si="32"/>
        <v>276.5</v>
      </c>
      <c r="AO21" s="14">
        <f t="shared" si="32"/>
        <v>279.5</v>
      </c>
      <c r="AP21" s="13">
        <f t="shared" si="32"/>
        <v>280.7</v>
      </c>
      <c r="AQ21" s="13">
        <f t="shared" si="32"/>
        <v>281.89999999999998</v>
      </c>
      <c r="AR21" s="13">
        <f t="shared" si="32"/>
        <v>283.09999999999997</v>
      </c>
      <c r="AS21" s="13">
        <f t="shared" si="32"/>
        <v>284.29999999999995</v>
      </c>
      <c r="AT21" s="14">
        <f t="shared" si="32"/>
        <v>284.29999999999995</v>
      </c>
      <c r="AU21" s="13">
        <f t="shared" si="32"/>
        <v>284.29999999999995</v>
      </c>
      <c r="AV21" s="13">
        <f t="shared" ref="AV21:BD21" si="33">AU21+$B21*AV$27/5</f>
        <v>284.29999999999995</v>
      </c>
      <c r="AW21" s="13">
        <f t="shared" si="33"/>
        <v>284.29999999999995</v>
      </c>
      <c r="AX21" s="13">
        <f t="shared" si="33"/>
        <v>284.29999999999995</v>
      </c>
      <c r="AY21" s="14">
        <f t="shared" si="33"/>
        <v>284.29999999999995</v>
      </c>
      <c r="AZ21" s="13">
        <f t="shared" si="33"/>
        <v>284.29999999999995</v>
      </c>
      <c r="BA21" s="13">
        <f t="shared" si="33"/>
        <v>284.29999999999995</v>
      </c>
      <c r="BB21" s="13">
        <f t="shared" si="33"/>
        <v>284.29999999999995</v>
      </c>
      <c r="BC21" s="13">
        <f t="shared" si="33"/>
        <v>284.29999999999995</v>
      </c>
      <c r="BD21" s="24">
        <f t="shared" si="33"/>
        <v>284.29999999999995</v>
      </c>
    </row>
    <row r="22" spans="2:56" ht="19.5" customHeight="1" thickBot="1" x14ac:dyDescent="0.25">
      <c r="B22" s="50">
        <v>3</v>
      </c>
      <c r="C22" s="6"/>
      <c r="D22" s="6"/>
      <c r="E22" s="94"/>
      <c r="F22" s="105"/>
      <c r="G22" s="7">
        <v>3</v>
      </c>
      <c r="H22" s="6">
        <v>13</v>
      </c>
      <c r="I22" s="19"/>
      <c r="J22" s="20"/>
      <c r="K22" s="39">
        <f>C30</f>
        <v>185</v>
      </c>
      <c r="L22" s="20">
        <f t="shared" si="30"/>
        <v>188</v>
      </c>
      <c r="M22" s="20">
        <f t="shared" si="30"/>
        <v>191</v>
      </c>
      <c r="N22" s="20">
        <f t="shared" si="30"/>
        <v>194</v>
      </c>
      <c r="O22" s="20">
        <f t="shared" si="30"/>
        <v>197</v>
      </c>
      <c r="P22" s="14">
        <f t="shared" si="30"/>
        <v>200</v>
      </c>
      <c r="Q22" s="13">
        <f t="shared" si="25"/>
        <v>203</v>
      </c>
      <c r="R22" s="13">
        <f t="shared" si="25"/>
        <v>206</v>
      </c>
      <c r="S22" s="13">
        <f t="shared" si="25"/>
        <v>209</v>
      </c>
      <c r="T22" s="13">
        <f t="shared" si="25"/>
        <v>212</v>
      </c>
      <c r="U22" s="14">
        <f t="shared" si="25"/>
        <v>215</v>
      </c>
      <c r="V22" s="13">
        <f t="shared" si="25"/>
        <v>218</v>
      </c>
      <c r="W22" s="13">
        <f t="shared" si="25"/>
        <v>221</v>
      </c>
      <c r="X22" s="13">
        <f t="shared" si="25"/>
        <v>224</v>
      </c>
      <c r="Y22" s="13">
        <f t="shared" si="25"/>
        <v>227</v>
      </c>
      <c r="Z22" s="14">
        <f t="shared" si="25"/>
        <v>230</v>
      </c>
      <c r="AA22" s="13">
        <f t="shared" si="25"/>
        <v>233</v>
      </c>
      <c r="AB22" s="13">
        <f t="shared" si="25"/>
        <v>236</v>
      </c>
      <c r="AC22" s="13">
        <f t="shared" si="25"/>
        <v>239</v>
      </c>
      <c r="AD22" s="13">
        <f t="shared" si="25"/>
        <v>242</v>
      </c>
      <c r="AE22" s="14">
        <f t="shared" si="25"/>
        <v>245</v>
      </c>
      <c r="AF22" s="13">
        <f t="shared" si="25"/>
        <v>248</v>
      </c>
      <c r="AG22" s="13">
        <f t="shared" si="32"/>
        <v>251</v>
      </c>
      <c r="AH22" s="13">
        <f t="shared" si="32"/>
        <v>254</v>
      </c>
      <c r="AI22" s="13">
        <f t="shared" si="32"/>
        <v>257</v>
      </c>
      <c r="AJ22" s="14">
        <f t="shared" si="32"/>
        <v>260</v>
      </c>
      <c r="AK22" s="13">
        <f t="shared" si="32"/>
        <v>263</v>
      </c>
      <c r="AL22" s="13">
        <f t="shared" si="32"/>
        <v>266</v>
      </c>
      <c r="AM22" s="13">
        <f t="shared" si="32"/>
        <v>269</v>
      </c>
      <c r="AN22" s="13">
        <f t="shared" si="32"/>
        <v>272</v>
      </c>
      <c r="AO22" s="14">
        <f t="shared" si="32"/>
        <v>275</v>
      </c>
      <c r="AP22" s="13">
        <f t="shared" si="32"/>
        <v>276.2</v>
      </c>
      <c r="AQ22" s="13">
        <f t="shared" si="32"/>
        <v>277.39999999999998</v>
      </c>
      <c r="AR22" s="13">
        <f t="shared" si="32"/>
        <v>278.59999999999997</v>
      </c>
      <c r="AS22" s="13">
        <f t="shared" si="32"/>
        <v>279.79999999999995</v>
      </c>
      <c r="AT22" s="14">
        <f t="shared" si="32"/>
        <v>279.79999999999995</v>
      </c>
      <c r="AU22" s="13">
        <f t="shared" si="32"/>
        <v>279.79999999999995</v>
      </c>
      <c r="AV22" s="13">
        <f t="shared" ref="AV22:BD22" si="34">AU22+$B22*AV$27/5</f>
        <v>279.79999999999995</v>
      </c>
      <c r="AW22" s="13">
        <f t="shared" si="34"/>
        <v>279.79999999999995</v>
      </c>
      <c r="AX22" s="13">
        <f t="shared" si="34"/>
        <v>279.79999999999995</v>
      </c>
      <c r="AY22" s="14">
        <f t="shared" si="34"/>
        <v>279.79999999999995</v>
      </c>
      <c r="AZ22" s="13">
        <f t="shared" si="34"/>
        <v>279.79999999999995</v>
      </c>
      <c r="BA22" s="13">
        <f t="shared" si="34"/>
        <v>279.79999999999995</v>
      </c>
      <c r="BB22" s="13">
        <f t="shared" si="34"/>
        <v>279.79999999999995</v>
      </c>
      <c r="BC22" s="13">
        <f t="shared" si="34"/>
        <v>279.79999999999995</v>
      </c>
      <c r="BD22" s="24">
        <f t="shared" si="34"/>
        <v>279.79999999999995</v>
      </c>
    </row>
    <row r="23" spans="2:56" ht="19.5" customHeight="1" thickBot="1" x14ac:dyDescent="0.25">
      <c r="B23" s="50">
        <v>3</v>
      </c>
      <c r="C23" s="6"/>
      <c r="D23" s="6"/>
      <c r="E23" s="94"/>
      <c r="F23" s="105"/>
      <c r="G23" s="7">
        <v>2</v>
      </c>
      <c r="H23" s="6">
        <v>12</v>
      </c>
      <c r="I23" s="19"/>
      <c r="J23" s="39">
        <f>(($K$22-$I$24)/2)+I24</f>
        <v>177.5</v>
      </c>
      <c r="K23" s="20">
        <f t="shared" si="30"/>
        <v>180.5</v>
      </c>
      <c r="L23" s="20">
        <f t="shared" si="30"/>
        <v>183.5</v>
      </c>
      <c r="M23" s="20">
        <f t="shared" si="30"/>
        <v>186.5</v>
      </c>
      <c r="N23" s="20">
        <f t="shared" si="30"/>
        <v>189.5</v>
      </c>
      <c r="O23" s="20">
        <f t="shared" si="30"/>
        <v>192.5</v>
      </c>
      <c r="P23" s="14">
        <f t="shared" si="30"/>
        <v>195.5</v>
      </c>
      <c r="Q23" s="13">
        <f t="shared" si="25"/>
        <v>198.5</v>
      </c>
      <c r="R23" s="13">
        <f t="shared" si="25"/>
        <v>201.5</v>
      </c>
      <c r="S23" s="13">
        <f t="shared" si="25"/>
        <v>204.5</v>
      </c>
      <c r="T23" s="13">
        <f t="shared" si="25"/>
        <v>207.5</v>
      </c>
      <c r="U23" s="14">
        <f t="shared" si="25"/>
        <v>210.5</v>
      </c>
      <c r="V23" s="13">
        <f t="shared" si="25"/>
        <v>213.5</v>
      </c>
      <c r="W23" s="13">
        <f t="shared" si="25"/>
        <v>216.5</v>
      </c>
      <c r="X23" s="13">
        <f t="shared" si="25"/>
        <v>219.5</v>
      </c>
      <c r="Y23" s="13">
        <f t="shared" si="25"/>
        <v>222.5</v>
      </c>
      <c r="Z23" s="14">
        <f t="shared" si="25"/>
        <v>225.5</v>
      </c>
      <c r="AA23" s="13">
        <f t="shared" si="25"/>
        <v>228.5</v>
      </c>
      <c r="AB23" s="13">
        <f t="shared" si="25"/>
        <v>231.5</v>
      </c>
      <c r="AC23" s="13">
        <f t="shared" si="25"/>
        <v>234.5</v>
      </c>
      <c r="AD23" s="13">
        <f t="shared" si="25"/>
        <v>237.5</v>
      </c>
      <c r="AE23" s="14">
        <f t="shared" si="25"/>
        <v>240.5</v>
      </c>
      <c r="AF23" s="13">
        <f t="shared" si="25"/>
        <v>243.5</v>
      </c>
      <c r="AG23" s="13">
        <f t="shared" si="32"/>
        <v>246.5</v>
      </c>
      <c r="AH23" s="13">
        <f t="shared" si="32"/>
        <v>249.5</v>
      </c>
      <c r="AI23" s="13">
        <f t="shared" si="32"/>
        <v>252.5</v>
      </c>
      <c r="AJ23" s="14">
        <f t="shared" si="32"/>
        <v>255.5</v>
      </c>
      <c r="AK23" s="13">
        <f t="shared" si="32"/>
        <v>258.5</v>
      </c>
      <c r="AL23" s="13">
        <f t="shared" si="32"/>
        <v>261.5</v>
      </c>
      <c r="AM23" s="13">
        <f t="shared" si="32"/>
        <v>264.5</v>
      </c>
      <c r="AN23" s="13">
        <f t="shared" si="32"/>
        <v>267.5</v>
      </c>
      <c r="AO23" s="14">
        <f t="shared" si="32"/>
        <v>270.5</v>
      </c>
      <c r="AP23" s="13">
        <f t="shared" si="32"/>
        <v>271.7</v>
      </c>
      <c r="AQ23" s="13">
        <f t="shared" si="32"/>
        <v>272.89999999999998</v>
      </c>
      <c r="AR23" s="13">
        <f t="shared" si="32"/>
        <v>274.09999999999997</v>
      </c>
      <c r="AS23" s="13">
        <f t="shared" si="32"/>
        <v>275.29999999999995</v>
      </c>
      <c r="AT23" s="14">
        <f t="shared" si="32"/>
        <v>275.29999999999995</v>
      </c>
      <c r="AU23" s="13">
        <f t="shared" si="32"/>
        <v>275.29999999999995</v>
      </c>
      <c r="AV23" s="13">
        <f t="shared" ref="AV23:BD23" si="35">AU23+$B23*AV$27/5</f>
        <v>275.29999999999995</v>
      </c>
      <c r="AW23" s="13">
        <f t="shared" si="35"/>
        <v>275.29999999999995</v>
      </c>
      <c r="AX23" s="13">
        <f t="shared" si="35"/>
        <v>275.29999999999995</v>
      </c>
      <c r="AY23" s="14">
        <f t="shared" si="35"/>
        <v>275.29999999999995</v>
      </c>
      <c r="AZ23" s="13">
        <f t="shared" si="35"/>
        <v>275.29999999999995</v>
      </c>
      <c r="BA23" s="13">
        <f t="shared" si="35"/>
        <v>275.29999999999995</v>
      </c>
      <c r="BB23" s="13">
        <f t="shared" si="35"/>
        <v>275.29999999999995</v>
      </c>
      <c r="BC23" s="13">
        <f t="shared" si="35"/>
        <v>275.29999999999995</v>
      </c>
      <c r="BD23" s="24">
        <f t="shared" si="35"/>
        <v>275.29999999999995</v>
      </c>
    </row>
    <row r="24" spans="2:56" ht="19.5" customHeight="1" thickBot="1" x14ac:dyDescent="0.25">
      <c r="B24" s="50">
        <v>3</v>
      </c>
      <c r="C24" s="6"/>
      <c r="D24" s="6"/>
      <c r="E24" s="94"/>
      <c r="F24" s="96"/>
      <c r="G24" s="7">
        <v>1</v>
      </c>
      <c r="H24" s="6">
        <v>11</v>
      </c>
      <c r="I24" s="39">
        <f>C31</f>
        <v>170</v>
      </c>
      <c r="J24" s="22">
        <f>I24+$B24*J$27/5</f>
        <v>173</v>
      </c>
      <c r="K24" s="22">
        <f t="shared" si="30"/>
        <v>176</v>
      </c>
      <c r="L24" s="22">
        <f t="shared" si="30"/>
        <v>179</v>
      </c>
      <c r="M24" s="22">
        <f t="shared" si="30"/>
        <v>182</v>
      </c>
      <c r="N24" s="22">
        <f t="shared" si="30"/>
        <v>185</v>
      </c>
      <c r="O24" s="22">
        <f t="shared" si="30"/>
        <v>188</v>
      </c>
      <c r="P24" s="18">
        <f t="shared" si="30"/>
        <v>191</v>
      </c>
      <c r="Q24" s="17">
        <f t="shared" si="30"/>
        <v>194</v>
      </c>
      <c r="R24" s="17">
        <f t="shared" si="30"/>
        <v>197</v>
      </c>
      <c r="S24" s="17">
        <f t="shared" si="30"/>
        <v>200</v>
      </c>
      <c r="T24" s="17">
        <f t="shared" si="30"/>
        <v>203</v>
      </c>
      <c r="U24" s="18">
        <f t="shared" si="30"/>
        <v>206</v>
      </c>
      <c r="V24" s="17">
        <f t="shared" si="30"/>
        <v>209</v>
      </c>
      <c r="W24" s="17">
        <f t="shared" si="30"/>
        <v>212</v>
      </c>
      <c r="X24" s="17">
        <f t="shared" si="30"/>
        <v>215</v>
      </c>
      <c r="Y24" s="17">
        <f t="shared" si="30"/>
        <v>218</v>
      </c>
      <c r="Z24" s="18">
        <f t="shared" si="30"/>
        <v>221</v>
      </c>
      <c r="AA24" s="17">
        <f t="shared" si="25"/>
        <v>224</v>
      </c>
      <c r="AB24" s="17">
        <f t="shared" si="25"/>
        <v>227</v>
      </c>
      <c r="AC24" s="17">
        <f t="shared" si="25"/>
        <v>230</v>
      </c>
      <c r="AD24" s="17">
        <f t="shared" si="25"/>
        <v>233</v>
      </c>
      <c r="AE24" s="18">
        <f t="shared" si="25"/>
        <v>236</v>
      </c>
      <c r="AF24" s="17">
        <f t="shared" si="25"/>
        <v>239</v>
      </c>
      <c r="AG24" s="17">
        <f t="shared" si="32"/>
        <v>242</v>
      </c>
      <c r="AH24" s="17">
        <f t="shared" si="32"/>
        <v>245</v>
      </c>
      <c r="AI24" s="17">
        <f t="shared" si="32"/>
        <v>248</v>
      </c>
      <c r="AJ24" s="18">
        <f t="shared" si="32"/>
        <v>251</v>
      </c>
      <c r="AK24" s="17">
        <f t="shared" si="32"/>
        <v>254</v>
      </c>
      <c r="AL24" s="17">
        <f t="shared" si="32"/>
        <v>257</v>
      </c>
      <c r="AM24" s="17">
        <f t="shared" si="32"/>
        <v>260</v>
      </c>
      <c r="AN24" s="17">
        <f t="shared" si="32"/>
        <v>263</v>
      </c>
      <c r="AO24" s="18">
        <f t="shared" si="32"/>
        <v>266</v>
      </c>
      <c r="AP24" s="17">
        <f t="shared" si="32"/>
        <v>267.2</v>
      </c>
      <c r="AQ24" s="17">
        <f t="shared" si="32"/>
        <v>268.39999999999998</v>
      </c>
      <c r="AR24" s="17">
        <f t="shared" si="32"/>
        <v>269.59999999999997</v>
      </c>
      <c r="AS24" s="17">
        <f t="shared" si="32"/>
        <v>270.79999999999995</v>
      </c>
      <c r="AT24" s="18">
        <f t="shared" si="32"/>
        <v>270.79999999999995</v>
      </c>
      <c r="AU24" s="17">
        <f t="shared" si="32"/>
        <v>270.79999999999995</v>
      </c>
      <c r="AV24" s="17">
        <f t="shared" ref="AV24:BD24" si="36">AU24+$B24*AV$27/5</f>
        <v>270.79999999999995</v>
      </c>
      <c r="AW24" s="17">
        <f t="shared" si="36"/>
        <v>270.79999999999995</v>
      </c>
      <c r="AX24" s="17">
        <f t="shared" si="36"/>
        <v>270.79999999999995</v>
      </c>
      <c r="AY24" s="18">
        <f t="shared" si="36"/>
        <v>270.79999999999995</v>
      </c>
      <c r="AZ24" s="17">
        <f t="shared" si="36"/>
        <v>270.79999999999995</v>
      </c>
      <c r="BA24" s="17">
        <f t="shared" si="36"/>
        <v>270.79999999999995</v>
      </c>
      <c r="BB24" s="17">
        <f t="shared" si="36"/>
        <v>270.79999999999995</v>
      </c>
      <c r="BC24" s="17">
        <f t="shared" si="36"/>
        <v>270.79999999999995</v>
      </c>
      <c r="BD24" s="25">
        <f t="shared" si="36"/>
        <v>270.79999999999995</v>
      </c>
    </row>
    <row r="25" spans="2:56" s="5" customFormat="1" x14ac:dyDescent="0.2">
      <c r="H25" s="4" t="s">
        <v>1</v>
      </c>
      <c r="I25" s="7">
        <v>18</v>
      </c>
      <c r="J25" s="7">
        <v>19</v>
      </c>
      <c r="K25" s="7">
        <v>20</v>
      </c>
      <c r="L25" s="7">
        <v>21</v>
      </c>
      <c r="M25" s="7">
        <v>22</v>
      </c>
      <c r="N25" s="7">
        <v>23</v>
      </c>
      <c r="O25" s="7">
        <v>24</v>
      </c>
      <c r="P25" s="8">
        <v>25</v>
      </c>
      <c r="Q25" s="7">
        <v>26</v>
      </c>
      <c r="R25" s="7">
        <v>27</v>
      </c>
      <c r="S25" s="7">
        <v>28</v>
      </c>
      <c r="T25" s="7">
        <v>29</v>
      </c>
      <c r="U25" s="8">
        <v>30</v>
      </c>
      <c r="V25" s="7">
        <v>31</v>
      </c>
      <c r="W25" s="7">
        <v>32</v>
      </c>
      <c r="X25" s="7">
        <v>33</v>
      </c>
      <c r="Y25" s="7">
        <v>34</v>
      </c>
      <c r="Z25" s="8">
        <v>35</v>
      </c>
      <c r="AA25" s="7">
        <v>36</v>
      </c>
      <c r="AB25" s="7">
        <v>37</v>
      </c>
      <c r="AC25" s="7">
        <v>38</v>
      </c>
      <c r="AD25" s="7">
        <v>39</v>
      </c>
      <c r="AE25" s="8">
        <v>40</v>
      </c>
      <c r="AF25" s="7">
        <v>41</v>
      </c>
      <c r="AG25" s="7">
        <v>42</v>
      </c>
      <c r="AH25" s="7">
        <v>43</v>
      </c>
      <c r="AI25" s="7">
        <v>44</v>
      </c>
      <c r="AJ25" s="8">
        <v>45</v>
      </c>
      <c r="AK25" s="7">
        <v>46</v>
      </c>
      <c r="AL25" s="7">
        <v>47</v>
      </c>
      <c r="AM25" s="7">
        <v>48</v>
      </c>
      <c r="AN25" s="7">
        <v>49</v>
      </c>
      <c r="AO25" s="8">
        <v>50</v>
      </c>
      <c r="AP25" s="7">
        <v>51</v>
      </c>
      <c r="AQ25" s="7">
        <v>52</v>
      </c>
      <c r="AR25" s="7">
        <v>53</v>
      </c>
      <c r="AS25" s="7">
        <v>54</v>
      </c>
      <c r="AT25" s="8">
        <v>55</v>
      </c>
      <c r="AU25" s="7">
        <v>56</v>
      </c>
      <c r="AV25" s="7">
        <v>57</v>
      </c>
      <c r="AW25" s="7">
        <v>58</v>
      </c>
      <c r="AX25" s="7">
        <v>59</v>
      </c>
      <c r="AY25" s="8">
        <v>60</v>
      </c>
      <c r="AZ25" s="7">
        <v>61</v>
      </c>
      <c r="BA25" s="7">
        <v>62</v>
      </c>
      <c r="BB25" s="7">
        <v>63</v>
      </c>
      <c r="BC25" s="7">
        <v>64</v>
      </c>
      <c r="BD25" s="8">
        <v>65</v>
      </c>
    </row>
    <row r="27" spans="2:56" ht="19.95" customHeight="1" x14ac:dyDescent="0.2">
      <c r="I27" s="4" t="s">
        <v>3</v>
      </c>
      <c r="J27" s="50">
        <v>5</v>
      </c>
      <c r="K27" s="50">
        <v>5</v>
      </c>
      <c r="L27" s="50">
        <v>5</v>
      </c>
      <c r="M27" s="50">
        <v>5</v>
      </c>
      <c r="N27" s="50">
        <v>5</v>
      </c>
      <c r="O27" s="50">
        <v>5</v>
      </c>
      <c r="P27" s="50">
        <v>5</v>
      </c>
      <c r="Q27" s="50">
        <v>5</v>
      </c>
      <c r="R27" s="50">
        <v>5</v>
      </c>
      <c r="S27" s="50">
        <v>5</v>
      </c>
      <c r="T27" s="50">
        <v>5</v>
      </c>
      <c r="U27" s="50">
        <v>5</v>
      </c>
      <c r="V27" s="50">
        <v>5</v>
      </c>
      <c r="W27" s="50">
        <v>5</v>
      </c>
      <c r="X27" s="50">
        <v>5</v>
      </c>
      <c r="Y27" s="50">
        <v>5</v>
      </c>
      <c r="Z27" s="50">
        <v>5</v>
      </c>
      <c r="AA27" s="50">
        <v>5</v>
      </c>
      <c r="AB27" s="50">
        <v>5</v>
      </c>
      <c r="AC27" s="50">
        <v>5</v>
      </c>
      <c r="AD27" s="50">
        <v>5</v>
      </c>
      <c r="AE27" s="50">
        <v>5</v>
      </c>
      <c r="AF27" s="50">
        <v>5</v>
      </c>
      <c r="AG27" s="50">
        <v>5</v>
      </c>
      <c r="AH27" s="50">
        <v>5</v>
      </c>
      <c r="AI27" s="50">
        <v>5</v>
      </c>
      <c r="AJ27" s="50">
        <v>5</v>
      </c>
      <c r="AK27" s="50">
        <v>5</v>
      </c>
      <c r="AL27" s="50">
        <v>5</v>
      </c>
      <c r="AM27" s="50">
        <v>5</v>
      </c>
      <c r="AN27" s="50">
        <v>5</v>
      </c>
      <c r="AO27" s="50">
        <v>5</v>
      </c>
      <c r="AP27" s="50">
        <v>2</v>
      </c>
      <c r="AQ27" s="50">
        <v>2</v>
      </c>
      <c r="AR27" s="50">
        <v>2</v>
      </c>
      <c r="AS27" s="50">
        <v>2</v>
      </c>
      <c r="AT27" s="50">
        <v>0</v>
      </c>
      <c r="AU27" s="50">
        <v>0</v>
      </c>
      <c r="AV27" s="50">
        <v>0</v>
      </c>
      <c r="AW27" s="50">
        <v>0</v>
      </c>
      <c r="AX27" s="50">
        <v>0</v>
      </c>
      <c r="AY27" s="50">
        <v>0</v>
      </c>
      <c r="AZ27" s="50">
        <v>0</v>
      </c>
      <c r="BA27" s="50">
        <v>0</v>
      </c>
      <c r="BB27" s="50">
        <v>0</v>
      </c>
      <c r="BC27" s="50">
        <v>0</v>
      </c>
      <c r="BD27" s="50">
        <v>0</v>
      </c>
    </row>
    <row r="28" spans="2:56" ht="19.95" customHeight="1" x14ac:dyDescent="0.2">
      <c r="C28" s="5" t="s">
        <v>14</v>
      </c>
    </row>
    <row r="29" spans="2:56" ht="19.95" customHeight="1" x14ac:dyDescent="0.2">
      <c r="B29" s="4" t="s">
        <v>12</v>
      </c>
      <c r="C29" s="89">
        <v>200</v>
      </c>
      <c r="D29" s="90"/>
      <c r="E29" s="91"/>
      <c r="F29" s="27" t="s">
        <v>1</v>
      </c>
      <c r="G29" s="106">
        <v>52</v>
      </c>
      <c r="H29" s="106"/>
      <c r="L29" s="4" t="s">
        <v>92</v>
      </c>
      <c r="M29" s="47">
        <v>1.58</v>
      </c>
      <c r="N29" t="s">
        <v>93</v>
      </c>
    </row>
    <row r="30" spans="2:56" ht="19.95" customHeight="1" x14ac:dyDescent="0.2">
      <c r="B30" s="4" t="s">
        <v>115</v>
      </c>
      <c r="C30" s="89">
        <v>185</v>
      </c>
      <c r="D30" s="90"/>
      <c r="E30" s="91"/>
      <c r="F30" s="28" t="s">
        <v>0</v>
      </c>
      <c r="G30" s="106">
        <v>71</v>
      </c>
      <c r="H30" s="106"/>
    </row>
    <row r="31" spans="2:56" ht="19.95" customHeight="1" x14ac:dyDescent="0.2">
      <c r="B31" s="4" t="s">
        <v>13</v>
      </c>
      <c r="C31" s="89">
        <v>170</v>
      </c>
      <c r="D31" s="90"/>
      <c r="E31" s="91"/>
      <c r="F31" s="28" t="s">
        <v>2</v>
      </c>
      <c r="G31" s="104">
        <f>INDEX(I5:BD24,MATCH(G30,H5:H24,0),MATCH(G29,I25:BD25,0))</f>
        <v>334.4</v>
      </c>
      <c r="H31" s="104"/>
    </row>
  </sheetData>
  <mergeCells count="25">
    <mergeCell ref="J7:L7"/>
    <mergeCell ref="J8:L8"/>
    <mergeCell ref="C31:E31"/>
    <mergeCell ref="F3:F4"/>
    <mergeCell ref="G3:G4"/>
    <mergeCell ref="G31:H31"/>
    <mergeCell ref="F21:F24"/>
    <mergeCell ref="G30:H30"/>
    <mergeCell ref="H3:H4"/>
    <mergeCell ref="G29:H29"/>
    <mergeCell ref="F9:F10"/>
    <mergeCell ref="F11:F12"/>
    <mergeCell ref="F13:F14"/>
    <mergeCell ref="F15:F16"/>
    <mergeCell ref="F17:F18"/>
    <mergeCell ref="F19:F20"/>
    <mergeCell ref="C29:E29"/>
    <mergeCell ref="C30:E30"/>
    <mergeCell ref="E3:E4"/>
    <mergeCell ref="E5:E10"/>
    <mergeCell ref="F7:F8"/>
    <mergeCell ref="F5:F6"/>
    <mergeCell ref="B3:C3"/>
    <mergeCell ref="E11:E16"/>
    <mergeCell ref="E17:E24"/>
  </mergeCells>
  <phoneticPr fontId="1"/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5891-DEE8-430B-B31F-B183EEE11A26}">
  <sheetPr>
    <tabColor rgb="FFCCECFF"/>
    <pageSetUpPr fitToPage="1"/>
  </sheetPr>
  <dimension ref="B1:X31"/>
  <sheetViews>
    <sheetView showGridLines="0" zoomScale="85" zoomScaleNormal="85" workbookViewId="0">
      <pane xSplit="2" ySplit="13" topLeftCell="C14" activePane="bottomRight" state="frozen"/>
      <selection activeCell="L3" sqref="L3"/>
      <selection pane="topRight" activeCell="L3" sqref="L3"/>
      <selection pane="bottomLeft" activeCell="L3" sqref="L3"/>
      <selection pane="bottomRight" activeCell="C15" sqref="C15:C17"/>
    </sheetView>
  </sheetViews>
  <sheetFormatPr defaultRowHeight="13.2" x14ac:dyDescent="0.2"/>
  <cols>
    <col min="1" max="1" width="1.1796875" customWidth="1"/>
    <col min="2" max="2" width="3.1796875" bestFit="1" customWidth="1"/>
    <col min="3" max="3" width="10.1796875" customWidth="1"/>
    <col min="4" max="4" width="7.6328125" customWidth="1"/>
    <col min="5" max="6" width="3.81640625" hidden="1" customWidth="1"/>
    <col min="7" max="7" width="3.81640625" customWidth="1"/>
    <col min="8" max="8" width="1.36328125" customWidth="1"/>
    <col min="9" max="9" width="9.08984375" customWidth="1"/>
    <col min="10" max="10" width="1.36328125" customWidth="1"/>
    <col min="11" max="13" width="4.453125" customWidth="1"/>
    <col min="14" max="14" width="9.81640625" customWidth="1"/>
    <col min="15" max="15" width="7.81640625" customWidth="1"/>
    <col min="16" max="20" width="7.08984375" customWidth="1"/>
    <col min="21" max="21" width="8.90625" customWidth="1"/>
    <col min="22" max="22" width="1.54296875" customWidth="1"/>
    <col min="23" max="23" width="8.08984375" customWidth="1"/>
    <col min="24" max="24" width="4.6328125" customWidth="1"/>
    <col min="25" max="46" width="3.81640625" customWidth="1"/>
  </cols>
  <sheetData>
    <row r="1" spans="2:24" ht="4.5" customHeight="1" x14ac:dyDescent="0.2"/>
    <row r="2" spans="2:24" ht="19.2" x14ac:dyDescent="0.2">
      <c r="B2" s="1" t="s">
        <v>26</v>
      </c>
    </row>
    <row r="3" spans="2:24" ht="19.2" x14ac:dyDescent="0.2">
      <c r="B3" s="1"/>
      <c r="N3" s="111" t="s">
        <v>123</v>
      </c>
      <c r="O3" s="112"/>
    </row>
    <row r="4" spans="2:24" x14ac:dyDescent="0.2">
      <c r="N4" s="80" t="s">
        <v>119</v>
      </c>
      <c r="O4" s="77">
        <v>100000</v>
      </c>
    </row>
    <row r="5" spans="2:24" x14ac:dyDescent="0.2">
      <c r="N5" s="81" t="s">
        <v>120</v>
      </c>
      <c r="O5" s="78">
        <v>70000</v>
      </c>
    </row>
    <row r="6" spans="2:24" x14ac:dyDescent="0.2">
      <c r="N6" s="81" t="s">
        <v>127</v>
      </c>
      <c r="O6" s="78">
        <v>50000</v>
      </c>
    </row>
    <row r="7" spans="2:24" x14ac:dyDescent="0.2">
      <c r="N7" s="81" t="s">
        <v>128</v>
      </c>
      <c r="O7" s="78">
        <v>30000</v>
      </c>
    </row>
    <row r="8" spans="2:24" x14ac:dyDescent="0.2">
      <c r="N8" s="81" t="s">
        <v>121</v>
      </c>
      <c r="O8" s="78">
        <v>5000</v>
      </c>
    </row>
    <row r="9" spans="2:24" x14ac:dyDescent="0.2">
      <c r="N9" s="81" t="s">
        <v>122</v>
      </c>
      <c r="O9" s="78">
        <v>2000</v>
      </c>
    </row>
    <row r="10" spans="2:24" x14ac:dyDescent="0.2">
      <c r="N10" s="82" t="s">
        <v>124</v>
      </c>
      <c r="O10" s="79" t="s">
        <v>118</v>
      </c>
    </row>
    <row r="11" spans="2:24" ht="13.05" x14ac:dyDescent="0.2"/>
    <row r="12" spans="2:24" ht="22.95" customHeight="1" x14ac:dyDescent="0.2">
      <c r="I12" s="31" t="s">
        <v>22</v>
      </c>
      <c r="K12" s="108" t="s">
        <v>27</v>
      </c>
      <c r="L12" s="109"/>
      <c r="M12" s="109"/>
      <c r="N12" s="109"/>
      <c r="O12" s="109"/>
      <c r="P12" s="109"/>
      <c r="Q12" s="109"/>
      <c r="R12" s="109"/>
      <c r="S12" s="109"/>
      <c r="T12" s="109"/>
      <c r="U12" s="110"/>
      <c r="W12" s="108" t="s">
        <v>29</v>
      </c>
      <c r="X12" s="110"/>
    </row>
    <row r="13" spans="2:24" ht="28.5" customHeight="1" x14ac:dyDescent="0.2">
      <c r="B13" s="7" t="s">
        <v>16</v>
      </c>
      <c r="C13" s="9" t="s">
        <v>17</v>
      </c>
      <c r="D13" s="9" t="s">
        <v>21</v>
      </c>
      <c r="E13" s="32" t="s">
        <v>20</v>
      </c>
      <c r="F13" s="32" t="s">
        <v>18</v>
      </c>
      <c r="G13" s="32" t="s">
        <v>19</v>
      </c>
      <c r="H13" s="5"/>
      <c r="I13" s="5"/>
      <c r="J13" s="5"/>
      <c r="K13" s="6" t="s">
        <v>0</v>
      </c>
      <c r="L13" s="29" t="s">
        <v>6</v>
      </c>
      <c r="M13" s="30" t="s">
        <v>23</v>
      </c>
      <c r="N13" s="5" t="s">
        <v>24</v>
      </c>
      <c r="O13" s="5" t="s">
        <v>123</v>
      </c>
      <c r="P13" s="5" t="s">
        <v>100</v>
      </c>
      <c r="Q13" s="5" t="s">
        <v>99</v>
      </c>
      <c r="R13" s="5" t="s">
        <v>101</v>
      </c>
      <c r="S13" s="5" t="s">
        <v>110</v>
      </c>
      <c r="T13" t="s">
        <v>111</v>
      </c>
      <c r="U13" s="5" t="s">
        <v>25</v>
      </c>
      <c r="W13" s="5" t="s">
        <v>28</v>
      </c>
    </row>
    <row r="14" spans="2:24" ht="21" customHeight="1" x14ac:dyDescent="0.2">
      <c r="B14" s="7">
        <v>1</v>
      </c>
      <c r="C14" s="51"/>
      <c r="D14" s="52" t="s">
        <v>128</v>
      </c>
      <c r="E14" s="51">
        <v>52</v>
      </c>
      <c r="F14" s="51"/>
      <c r="G14" s="55">
        <f>E14-F14</f>
        <v>52</v>
      </c>
      <c r="I14" s="53">
        <f>現状賃金!V28</f>
        <v>335000</v>
      </c>
      <c r="K14" s="52">
        <v>6</v>
      </c>
      <c r="L14" s="52">
        <v>1</v>
      </c>
      <c r="M14" s="52">
        <v>61</v>
      </c>
      <c r="N14" s="56">
        <f>INDEX(賃金テーブル!$I$5:$BD$24,MATCH(M14,賃金テーブル!$H$5:$H$24,0),MATCH(G14,賃金テーブル!$I$25:$BD$25,0))*1000</f>
        <v>326400</v>
      </c>
      <c r="O14" s="54">
        <f>VLOOKUP(D$14,N$4:O$10,2,FALSE)</f>
        <v>30000</v>
      </c>
      <c r="P14" s="54">
        <f>現状賃金!P28</f>
        <v>0</v>
      </c>
      <c r="Q14" s="54">
        <f>現状賃金!Q28</f>
        <v>0</v>
      </c>
      <c r="R14" s="54">
        <f>現状賃金!R28</f>
        <v>0</v>
      </c>
      <c r="S14" s="54">
        <f>現状賃金!S28</f>
        <v>0</v>
      </c>
      <c r="T14" s="54">
        <f>現状賃金!T28</f>
        <v>12000</v>
      </c>
      <c r="U14" s="56">
        <f>SUM(N14:T14)</f>
        <v>368400</v>
      </c>
      <c r="W14" s="76">
        <f>U14/I14</f>
        <v>1.0997014925373134</v>
      </c>
      <c r="X14" s="5" t="str">
        <f t="shared" ref="X14" si="0">IF(W14&gt;=1,"○",IF(W14&gt;=0.9,"△","▲"))</f>
        <v>○</v>
      </c>
    </row>
    <row r="15" spans="2:24" ht="21" customHeight="1" x14ac:dyDescent="0.2">
      <c r="B15" s="7">
        <v>2</v>
      </c>
      <c r="C15" s="51"/>
      <c r="D15" s="52" t="s">
        <v>121</v>
      </c>
      <c r="E15" s="51">
        <v>43</v>
      </c>
      <c r="F15" s="51"/>
      <c r="G15" s="55">
        <f t="shared" ref="G15:G16" si="1">E15-F15</f>
        <v>43</v>
      </c>
      <c r="I15" s="53">
        <f>現状賃金!V29</f>
        <v>328923.66666666669</v>
      </c>
      <c r="K15" s="52">
        <v>5</v>
      </c>
      <c r="L15" s="52">
        <v>1</v>
      </c>
      <c r="M15" s="52">
        <v>51</v>
      </c>
      <c r="N15" s="56">
        <f>INDEX(賃金テーブル!$I$5:$BD$24,MATCH(M15,賃金テーブル!$H$5:$H$24,0),MATCH(G15,賃金テーブル!$I$25:$BD$25,0))*1000</f>
        <v>293000</v>
      </c>
      <c r="O15" s="54">
        <f>VLOOKUP(D15,N$4:O$10,2,FALSE)</f>
        <v>5000</v>
      </c>
      <c r="P15" s="54">
        <f>現状賃金!P29</f>
        <v>602.22222222222217</v>
      </c>
      <c r="Q15" s="54">
        <f>現状賃金!Q29</f>
        <v>34983.888888888891</v>
      </c>
      <c r="R15" s="54">
        <f>現状賃金!R29</f>
        <v>337.55555555555554</v>
      </c>
      <c r="S15" s="54">
        <f>現状賃金!S29</f>
        <v>2800</v>
      </c>
      <c r="T15" s="54">
        <f>現状賃金!T29</f>
        <v>4200</v>
      </c>
      <c r="U15" s="56">
        <f>SUM(N15:T15)</f>
        <v>340923.66666666669</v>
      </c>
      <c r="W15" s="76">
        <f>U15/I15</f>
        <v>1.0364826286950062</v>
      </c>
      <c r="X15" s="5" t="str">
        <f t="shared" ref="X15:X16" si="2">IF(W15&gt;=1,"○",IF(W15&gt;=0.9,"△","▲"))</f>
        <v>○</v>
      </c>
    </row>
    <row r="16" spans="2:24" ht="21" customHeight="1" x14ac:dyDescent="0.2">
      <c r="B16" s="7">
        <v>3</v>
      </c>
      <c r="C16" s="51"/>
      <c r="D16" s="52" t="s">
        <v>121</v>
      </c>
      <c r="E16" s="51">
        <v>41</v>
      </c>
      <c r="F16" s="51"/>
      <c r="G16" s="55">
        <f t="shared" si="1"/>
        <v>41</v>
      </c>
      <c r="I16" s="53">
        <f>現状賃金!V30</f>
        <v>332753.66666666669</v>
      </c>
      <c r="K16" s="52">
        <v>5</v>
      </c>
      <c r="L16" s="52">
        <v>2</v>
      </c>
      <c r="M16" s="52">
        <v>52</v>
      </c>
      <c r="N16" s="56">
        <f>INDEX(賃金テーブル!$I$5:$BD$24,MATCH(M16,賃金テーブル!$H$5:$H$24,0),MATCH(G16,賃金テーブル!$I$25:$BD$25,0))*1000</f>
        <v>292000</v>
      </c>
      <c r="O16" s="54">
        <f>VLOOKUP(D16,N$4:O$10,2,FALSE)</f>
        <v>5000</v>
      </c>
      <c r="P16" s="54">
        <f>現状賃金!P30</f>
        <v>0</v>
      </c>
      <c r="Q16" s="54">
        <f>現状賃金!Q30</f>
        <v>28253.666666666668</v>
      </c>
      <c r="R16" s="54">
        <f>現状賃金!R30</f>
        <v>0</v>
      </c>
      <c r="S16" s="54">
        <f>現状賃金!S30</f>
        <v>0</v>
      </c>
      <c r="T16" s="54">
        <f>現状賃金!T30</f>
        <v>9000</v>
      </c>
      <c r="U16" s="56">
        <f>SUM(N16:T16)</f>
        <v>334253.66666666669</v>
      </c>
      <c r="W16" s="76">
        <f>U16/I16</f>
        <v>1.0045078391322511</v>
      </c>
      <c r="X16" s="5" t="str">
        <f t="shared" si="2"/>
        <v>○</v>
      </c>
    </row>
    <row r="17" spans="2:24" ht="21" customHeight="1" x14ac:dyDescent="0.2">
      <c r="B17" s="7">
        <v>4</v>
      </c>
      <c r="C17" s="51"/>
      <c r="D17" s="52" t="s">
        <v>124</v>
      </c>
      <c r="E17" s="51"/>
      <c r="F17" s="51"/>
      <c r="G17" s="55"/>
      <c r="I17" s="51"/>
      <c r="K17" s="52"/>
      <c r="L17" s="52"/>
      <c r="M17" s="52"/>
      <c r="N17" s="56"/>
      <c r="O17" s="54" t="str">
        <f>VLOOKUP(D17,N$4:O$10,2,FALSE)</f>
        <v>－</v>
      </c>
      <c r="P17" s="54"/>
      <c r="Q17" s="54"/>
      <c r="R17" s="54"/>
      <c r="S17" s="54"/>
      <c r="T17" s="54"/>
      <c r="U17" s="56"/>
    </row>
    <row r="18" spans="2:24" ht="21" customHeight="1" x14ac:dyDescent="0.2">
      <c r="B18" s="7">
        <v>5</v>
      </c>
      <c r="C18" s="51"/>
      <c r="D18" s="52" t="s">
        <v>124</v>
      </c>
      <c r="E18" s="51"/>
      <c r="F18" s="51"/>
      <c r="G18" s="55"/>
      <c r="I18" s="51"/>
      <c r="K18" s="52"/>
      <c r="L18" s="52"/>
      <c r="M18" s="52"/>
      <c r="N18" s="56"/>
      <c r="O18" s="54" t="str">
        <f>VLOOKUP(D18,N$4:O$10,2,FALSE)</f>
        <v>－</v>
      </c>
      <c r="P18" s="54"/>
      <c r="Q18" s="54"/>
      <c r="R18" s="54"/>
      <c r="S18" s="54"/>
      <c r="T18" s="54"/>
      <c r="U18" s="56"/>
    </row>
    <row r="19" spans="2:24" ht="13.05" x14ac:dyDescent="0.2">
      <c r="N19" s="57"/>
      <c r="O19" s="57"/>
      <c r="P19" s="34"/>
      <c r="Q19" s="34"/>
      <c r="R19" s="34"/>
      <c r="S19" s="34"/>
      <c r="T19" s="34"/>
      <c r="U19" s="57"/>
    </row>
    <row r="20" spans="2:24" ht="21" customHeight="1" x14ac:dyDescent="0.2">
      <c r="G20" s="4" t="s">
        <v>30</v>
      </c>
      <c r="I20" s="35">
        <f>SUM(I14:I19)</f>
        <v>996677.33333333349</v>
      </c>
      <c r="N20" s="56">
        <f t="shared" ref="N20:U20" si="3">SUM(N14:N19)</f>
        <v>911400</v>
      </c>
      <c r="O20" s="33">
        <f t="shared" ref="O20" si="4">SUM(O14:O19)</f>
        <v>40000</v>
      </c>
      <c r="P20" s="33">
        <f t="shared" si="3"/>
        <v>602.22222222222217</v>
      </c>
      <c r="Q20" s="33">
        <f t="shared" si="3"/>
        <v>63237.555555555562</v>
      </c>
      <c r="R20" s="33">
        <f t="shared" si="3"/>
        <v>337.55555555555554</v>
      </c>
      <c r="S20" s="33">
        <f t="shared" si="3"/>
        <v>2800</v>
      </c>
      <c r="T20" s="33">
        <f t="shared" si="3"/>
        <v>25200</v>
      </c>
      <c r="U20" s="56">
        <f t="shared" si="3"/>
        <v>1043577.3333333335</v>
      </c>
      <c r="W20" s="36">
        <f t="shared" ref="W20" si="5">U20/I20</f>
        <v>1.047056352574153</v>
      </c>
      <c r="X20" s="5" t="str">
        <f t="shared" ref="X20" si="6">IF(W20&gt;=1,"○",IF(W20&gt;=0.9,"△","▲"))</f>
        <v>○</v>
      </c>
    </row>
    <row r="21" spans="2:24" ht="13.05" x14ac:dyDescent="0.2">
      <c r="I21" s="38">
        <f>I20/$I20</f>
        <v>1</v>
      </c>
      <c r="N21" s="58">
        <f>N20/$I20</f>
        <v>0.91443837390369054</v>
      </c>
      <c r="O21" s="38">
        <f t="shared" ref="O21" si="7">O20/$I20</f>
        <v>4.0133349743414114E-2</v>
      </c>
      <c r="P21" s="38">
        <f t="shared" ref="P21:U21" si="8">P20/$I20</f>
        <v>6.0422987669251239E-4</v>
      </c>
      <c r="Q21" s="38">
        <f t="shared" si="8"/>
        <v>6.3448373350742285E-2</v>
      </c>
      <c r="R21" s="38">
        <f t="shared" ref="R21" si="9">R20/$I20</f>
        <v>3.3868087922358907E-4</v>
      </c>
      <c r="S21" s="38">
        <f t="shared" si="8"/>
        <v>2.8093344820389879E-3</v>
      </c>
      <c r="T21" s="38">
        <f t="shared" si="8"/>
        <v>2.5284010338350892E-2</v>
      </c>
      <c r="U21" s="58">
        <f t="shared" si="8"/>
        <v>1.047056352574153</v>
      </c>
    </row>
    <row r="22" spans="2:24" x14ac:dyDescent="0.2">
      <c r="O22" s="113">
        <f>SUM(O21:T21)</f>
        <v>0.13261797867046238</v>
      </c>
      <c r="P22" s="113"/>
      <c r="Q22" s="113"/>
      <c r="R22" s="113"/>
      <c r="S22" s="113"/>
      <c r="T22" s="113"/>
      <c r="W22" s="37" t="s">
        <v>31</v>
      </c>
      <c r="X22" s="5">
        <f>COUNTIF(X$14:X$18,"○")</f>
        <v>3</v>
      </c>
    </row>
    <row r="23" spans="2:24" x14ac:dyDescent="0.2">
      <c r="W23" s="37" t="s">
        <v>32</v>
      </c>
      <c r="X23" s="5">
        <f>COUNTIF(X$14:X$18,"△")</f>
        <v>0</v>
      </c>
    </row>
    <row r="24" spans="2:24" x14ac:dyDescent="0.2">
      <c r="W24" s="37" t="s">
        <v>33</v>
      </c>
      <c r="X24" s="5">
        <f>COUNTIF(X$14:X$18,"▲")</f>
        <v>0</v>
      </c>
    </row>
    <row r="30" spans="2:24" ht="13.05" x14ac:dyDescent="0.2"/>
    <row r="31" spans="2:24" ht="13.05" x14ac:dyDescent="0.2"/>
  </sheetData>
  <mergeCells count="4">
    <mergeCell ref="K12:U12"/>
    <mergeCell ref="W12:X12"/>
    <mergeCell ref="N3:O3"/>
    <mergeCell ref="O22:T22"/>
  </mergeCells>
  <phoneticPr fontId="1"/>
  <dataValidations disablePrompts="1" count="1">
    <dataValidation type="list" allowBlank="1" showInputMessage="1" showErrorMessage="1" sqref="D14:D18" xr:uid="{6820BDEE-21FB-47B7-8B68-130299DFE4A7}">
      <formula1>$N$4:$N$10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88" orientation="landscape" r:id="rId1"/>
  <headerFooter>
    <oddHeader>&amp;C&amp;A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ECFF"/>
    <pageSetUpPr fitToPage="1"/>
  </sheetPr>
  <dimension ref="B1:M56"/>
  <sheetViews>
    <sheetView showGridLines="0" zoomScale="85" zoomScaleNormal="85" workbookViewId="0">
      <pane xSplit="6" ySplit="6" topLeftCell="G7" activePane="bottomRight" state="frozen"/>
      <selection activeCell="P26" sqref="P26:T26"/>
      <selection pane="topRight" activeCell="P26" sqref="P26:T26"/>
      <selection pane="bottomLeft" activeCell="P26" sqref="P26:T26"/>
      <selection pane="bottomRight" activeCell="M52" sqref="M52"/>
    </sheetView>
  </sheetViews>
  <sheetFormatPr defaultRowHeight="13.2" x14ac:dyDescent="0.2"/>
  <cols>
    <col min="1" max="1" width="1.1796875" customWidth="1"/>
    <col min="2" max="2" width="3.81640625" customWidth="1"/>
    <col min="3" max="3" width="4.453125" style="6" customWidth="1"/>
    <col min="4" max="4" width="7.81640625" style="6" bestFit="1" customWidth="1"/>
    <col min="5" max="5" width="1.1796875" style="6" customWidth="1"/>
    <col min="6" max="6" width="5.08984375" customWidth="1"/>
    <col min="7" max="11" width="8.26953125" style="2" customWidth="1"/>
    <col min="12" max="12" width="7.6328125" style="2" customWidth="1"/>
    <col min="13" max="13" width="9.1796875" style="2" customWidth="1"/>
    <col min="14" max="42" width="3.81640625" customWidth="1"/>
  </cols>
  <sheetData>
    <row r="1" spans="2:13" ht="4.5" customHeight="1" x14ac:dyDescent="0.2"/>
    <row r="2" spans="2:13" ht="13.05" customHeight="1" x14ac:dyDescent="0.2">
      <c r="B2" s="117" t="s">
        <v>126</v>
      </c>
      <c r="C2" s="117"/>
      <c r="D2" s="117"/>
      <c r="E2" s="117"/>
      <c r="F2" s="117"/>
      <c r="G2" s="117"/>
      <c r="H2" s="117"/>
      <c r="L2" s="2" t="s">
        <v>86</v>
      </c>
    </row>
    <row r="3" spans="2:13" ht="13.05" customHeight="1" x14ac:dyDescent="0.2">
      <c r="B3" s="117"/>
      <c r="C3" s="117"/>
      <c r="D3" s="117"/>
      <c r="E3" s="117"/>
      <c r="F3" s="117"/>
      <c r="G3" s="117"/>
      <c r="H3" s="117"/>
      <c r="L3" s="83">
        <v>1.6</v>
      </c>
    </row>
    <row r="5" spans="2:13" x14ac:dyDescent="0.2">
      <c r="B5" s="106" t="s">
        <v>89</v>
      </c>
      <c r="C5" s="106"/>
      <c r="D5" s="106"/>
      <c r="G5" s="114" t="s">
        <v>84</v>
      </c>
      <c r="H5" s="115"/>
      <c r="I5" s="115"/>
      <c r="J5" s="115"/>
      <c r="K5" s="116"/>
      <c r="L5" s="3" t="s">
        <v>85</v>
      </c>
      <c r="M5" s="3" t="s">
        <v>88</v>
      </c>
    </row>
    <row r="6" spans="2:13" x14ac:dyDescent="0.2">
      <c r="B6" s="106"/>
      <c r="C6" s="106"/>
      <c r="D6" s="106"/>
      <c r="G6" s="43" t="s">
        <v>24</v>
      </c>
      <c r="H6" s="43" t="s">
        <v>21</v>
      </c>
      <c r="I6" s="43" t="s">
        <v>116</v>
      </c>
      <c r="J6" s="2" t="s">
        <v>117</v>
      </c>
      <c r="K6" s="43" t="s">
        <v>25</v>
      </c>
      <c r="L6" s="43" t="s">
        <v>87</v>
      </c>
    </row>
    <row r="7" spans="2:13" x14ac:dyDescent="0.2">
      <c r="B7" s="6">
        <v>1</v>
      </c>
      <c r="C7" s="59"/>
      <c r="D7" s="59"/>
      <c r="F7" s="7" t="s">
        <v>34</v>
      </c>
      <c r="G7" s="44"/>
      <c r="H7" s="60"/>
      <c r="I7" s="60"/>
      <c r="J7" s="60"/>
      <c r="K7" s="44"/>
      <c r="L7" s="44"/>
      <c r="M7" s="44"/>
    </row>
    <row r="8" spans="2:13" x14ac:dyDescent="0.2">
      <c r="B8" s="6">
        <v>2</v>
      </c>
      <c r="C8" s="59"/>
      <c r="D8" s="59"/>
      <c r="F8" s="7" t="s">
        <v>35</v>
      </c>
      <c r="G8" s="44"/>
      <c r="H8" s="60"/>
      <c r="I8" s="60"/>
      <c r="J8" s="60"/>
      <c r="K8" s="44"/>
      <c r="L8" s="44"/>
      <c r="M8" s="44"/>
    </row>
    <row r="9" spans="2:13" x14ac:dyDescent="0.2">
      <c r="B9" s="6">
        <v>3</v>
      </c>
      <c r="C9" s="59" t="s">
        <v>82</v>
      </c>
      <c r="D9" s="59"/>
      <c r="F9" s="7" t="s">
        <v>36</v>
      </c>
      <c r="G9" s="44">
        <f>賃金テーブル!K22</f>
        <v>185</v>
      </c>
      <c r="H9" s="60"/>
      <c r="I9" s="60">
        <v>20</v>
      </c>
      <c r="J9" s="60">
        <v>10</v>
      </c>
      <c r="K9" s="44"/>
      <c r="L9" s="44"/>
      <c r="M9" s="44"/>
    </row>
    <row r="10" spans="2:13" x14ac:dyDescent="0.2">
      <c r="B10" s="6">
        <v>4</v>
      </c>
      <c r="C10" s="59"/>
      <c r="D10" s="59"/>
      <c r="F10" s="7" t="s">
        <v>37</v>
      </c>
      <c r="G10" s="44">
        <f>賃金テーブル!L21</f>
        <v>192.5</v>
      </c>
      <c r="H10" s="60"/>
      <c r="I10" s="60">
        <v>20</v>
      </c>
      <c r="J10" s="60">
        <v>10</v>
      </c>
      <c r="K10" s="44"/>
      <c r="L10" s="44"/>
      <c r="M10" s="44"/>
    </row>
    <row r="11" spans="2:13" x14ac:dyDescent="0.2">
      <c r="B11" s="6">
        <v>5</v>
      </c>
      <c r="C11" s="59"/>
      <c r="D11" s="59"/>
      <c r="F11" s="7" t="s">
        <v>38</v>
      </c>
      <c r="G11" s="44">
        <f>賃金テーブル!M20</f>
        <v>200</v>
      </c>
      <c r="H11" s="60"/>
      <c r="I11" s="60">
        <v>20</v>
      </c>
      <c r="J11" s="60">
        <v>10</v>
      </c>
      <c r="K11" s="44">
        <f t="shared" ref="K11:K49" si="0">SUM(G11:J11)</f>
        <v>230</v>
      </c>
      <c r="L11" s="44">
        <f t="shared" ref="L11:L49" si="1">G11*L$3</f>
        <v>320</v>
      </c>
      <c r="M11" s="44">
        <f>K11*12+L11</f>
        <v>3080</v>
      </c>
    </row>
    <row r="12" spans="2:13" x14ac:dyDescent="0.2">
      <c r="B12" s="6">
        <v>6</v>
      </c>
      <c r="C12" s="59"/>
      <c r="D12" s="59"/>
      <c r="F12" s="7" t="s">
        <v>39</v>
      </c>
      <c r="G12" s="44">
        <f>賃金テーブル!N19</f>
        <v>208</v>
      </c>
      <c r="H12" s="60"/>
      <c r="I12" s="60">
        <v>20</v>
      </c>
      <c r="J12" s="60">
        <v>10</v>
      </c>
      <c r="K12" s="44">
        <f t="shared" si="0"/>
        <v>238</v>
      </c>
      <c r="L12" s="44">
        <f t="shared" si="1"/>
        <v>332.8</v>
      </c>
      <c r="M12" s="44">
        <f t="shared" ref="M12:M49" si="2">K12*12+L12</f>
        <v>3188.8</v>
      </c>
    </row>
    <row r="13" spans="2:13" x14ac:dyDescent="0.2">
      <c r="B13" s="6">
        <v>7</v>
      </c>
      <c r="C13" s="59"/>
      <c r="D13" s="59"/>
      <c r="F13" s="7" t="s">
        <v>40</v>
      </c>
      <c r="G13" s="44">
        <f>賃金テーブル!O19</f>
        <v>211</v>
      </c>
      <c r="H13" s="60"/>
      <c r="I13" s="60">
        <v>20</v>
      </c>
      <c r="J13" s="60">
        <v>10</v>
      </c>
      <c r="K13" s="44">
        <f t="shared" si="0"/>
        <v>241</v>
      </c>
      <c r="L13" s="44">
        <f t="shared" si="1"/>
        <v>337.6</v>
      </c>
      <c r="M13" s="44">
        <f t="shared" si="2"/>
        <v>3229.6</v>
      </c>
    </row>
    <row r="14" spans="2:13" x14ac:dyDescent="0.2">
      <c r="B14" s="6">
        <v>8</v>
      </c>
      <c r="C14" s="59"/>
      <c r="D14" s="59"/>
      <c r="F14" s="7" t="s">
        <v>41</v>
      </c>
      <c r="G14" s="44">
        <f>賃金テーブル!P18</f>
        <v>219</v>
      </c>
      <c r="H14" s="60"/>
      <c r="I14" s="60">
        <v>20</v>
      </c>
      <c r="J14" s="60">
        <v>10</v>
      </c>
      <c r="K14" s="44">
        <f t="shared" si="0"/>
        <v>249</v>
      </c>
      <c r="L14" s="44">
        <f t="shared" si="1"/>
        <v>350.40000000000003</v>
      </c>
      <c r="M14" s="44">
        <f t="shared" si="2"/>
        <v>3338.4</v>
      </c>
    </row>
    <row r="15" spans="2:13" x14ac:dyDescent="0.2">
      <c r="B15" s="6">
        <v>9</v>
      </c>
      <c r="C15" s="59"/>
      <c r="D15" s="59"/>
      <c r="F15" s="7" t="s">
        <v>42</v>
      </c>
      <c r="G15" s="44">
        <f>賃金テーブル!Q17</f>
        <v>227</v>
      </c>
      <c r="H15" s="60"/>
      <c r="I15" s="60">
        <v>20</v>
      </c>
      <c r="J15" s="60">
        <v>10</v>
      </c>
      <c r="K15" s="44">
        <f t="shared" si="0"/>
        <v>257</v>
      </c>
      <c r="L15" s="44">
        <f t="shared" si="1"/>
        <v>363.20000000000005</v>
      </c>
      <c r="M15" s="44">
        <f t="shared" si="2"/>
        <v>3447.2</v>
      </c>
    </row>
    <row r="16" spans="2:13" x14ac:dyDescent="0.2">
      <c r="B16" s="6">
        <v>10</v>
      </c>
      <c r="C16" s="59"/>
      <c r="D16" s="59"/>
      <c r="F16" s="7" t="s">
        <v>43</v>
      </c>
      <c r="G16" s="44">
        <f>賃金テーブル!R17</f>
        <v>230</v>
      </c>
      <c r="H16" s="60"/>
      <c r="I16" s="60">
        <v>20</v>
      </c>
      <c r="J16" s="60">
        <v>10</v>
      </c>
      <c r="K16" s="44">
        <f t="shared" si="0"/>
        <v>260</v>
      </c>
      <c r="L16" s="44">
        <f t="shared" si="1"/>
        <v>368</v>
      </c>
      <c r="M16" s="44">
        <f t="shared" si="2"/>
        <v>3488</v>
      </c>
    </row>
    <row r="17" spans="2:13" x14ac:dyDescent="0.2">
      <c r="B17" s="6">
        <v>11</v>
      </c>
      <c r="C17" s="59"/>
      <c r="D17" s="59"/>
      <c r="F17" s="7" t="s">
        <v>44</v>
      </c>
      <c r="G17" s="44">
        <f>賃金テーブル!S16</f>
        <v>238</v>
      </c>
      <c r="H17" s="60"/>
      <c r="I17" s="60">
        <v>20</v>
      </c>
      <c r="J17" s="60">
        <v>10</v>
      </c>
      <c r="K17" s="44">
        <f t="shared" si="0"/>
        <v>268</v>
      </c>
      <c r="L17" s="44">
        <f t="shared" si="1"/>
        <v>380.8</v>
      </c>
      <c r="M17" s="44">
        <f t="shared" si="2"/>
        <v>3596.8</v>
      </c>
    </row>
    <row r="18" spans="2:13" x14ac:dyDescent="0.2">
      <c r="B18" s="6">
        <v>12</v>
      </c>
      <c r="C18" s="59"/>
      <c r="D18" s="59"/>
      <c r="F18" s="7" t="s">
        <v>45</v>
      </c>
      <c r="G18" s="44">
        <f>賃金テーブル!T16</f>
        <v>241</v>
      </c>
      <c r="H18" s="60"/>
      <c r="I18" s="60">
        <v>20</v>
      </c>
      <c r="J18" s="60">
        <v>10</v>
      </c>
      <c r="K18" s="44">
        <f t="shared" si="0"/>
        <v>271</v>
      </c>
      <c r="L18" s="44">
        <f t="shared" si="1"/>
        <v>385.6</v>
      </c>
      <c r="M18" s="44">
        <f t="shared" si="2"/>
        <v>3637.6</v>
      </c>
    </row>
    <row r="19" spans="2:13" x14ac:dyDescent="0.2">
      <c r="B19" s="6">
        <v>13</v>
      </c>
      <c r="C19" s="59"/>
      <c r="D19" s="59"/>
      <c r="F19" s="7" t="s">
        <v>46</v>
      </c>
      <c r="G19" s="44">
        <f>賃金テーブル!U15</f>
        <v>249</v>
      </c>
      <c r="H19" s="60"/>
      <c r="I19" s="60">
        <v>20</v>
      </c>
      <c r="J19" s="60">
        <v>10</v>
      </c>
      <c r="K19" s="44">
        <f t="shared" si="0"/>
        <v>279</v>
      </c>
      <c r="L19" s="44">
        <f t="shared" si="1"/>
        <v>398.40000000000003</v>
      </c>
      <c r="M19" s="44">
        <f t="shared" si="2"/>
        <v>3746.4</v>
      </c>
    </row>
    <row r="20" spans="2:13" x14ac:dyDescent="0.2">
      <c r="B20" s="6">
        <v>14</v>
      </c>
      <c r="C20" s="59"/>
      <c r="D20" s="59"/>
      <c r="F20" s="7" t="s">
        <v>47</v>
      </c>
      <c r="G20" s="44">
        <f>賃金テーブル!V15</f>
        <v>252</v>
      </c>
      <c r="H20" s="60"/>
      <c r="I20" s="60">
        <v>30</v>
      </c>
      <c r="J20" s="60">
        <v>10</v>
      </c>
      <c r="K20" s="44">
        <f t="shared" si="0"/>
        <v>292</v>
      </c>
      <c r="L20" s="44">
        <f t="shared" si="1"/>
        <v>403.20000000000005</v>
      </c>
      <c r="M20" s="44">
        <f t="shared" si="2"/>
        <v>3907.2</v>
      </c>
    </row>
    <row r="21" spans="2:13" x14ac:dyDescent="0.2">
      <c r="B21" s="6">
        <v>15</v>
      </c>
      <c r="C21" s="59"/>
      <c r="D21" s="59"/>
      <c r="F21" s="7" t="s">
        <v>48</v>
      </c>
      <c r="G21" s="44">
        <f>賃金テーブル!W15</f>
        <v>255</v>
      </c>
      <c r="H21" s="60"/>
      <c r="I21" s="60">
        <v>30</v>
      </c>
      <c r="J21" s="60">
        <v>10</v>
      </c>
      <c r="K21" s="44">
        <f t="shared" si="0"/>
        <v>295</v>
      </c>
      <c r="L21" s="44">
        <f t="shared" si="1"/>
        <v>408</v>
      </c>
      <c r="M21" s="44">
        <f t="shared" si="2"/>
        <v>3948</v>
      </c>
    </row>
    <row r="22" spans="2:13" x14ac:dyDescent="0.2">
      <c r="B22" s="6">
        <v>16</v>
      </c>
      <c r="C22" s="59"/>
      <c r="D22" s="59"/>
      <c r="F22" s="7" t="s">
        <v>49</v>
      </c>
      <c r="G22" s="44">
        <f>賃金テーブル!X14</f>
        <v>263</v>
      </c>
      <c r="H22" s="60"/>
      <c r="I22" s="60">
        <v>30</v>
      </c>
      <c r="J22" s="60">
        <v>10</v>
      </c>
      <c r="K22" s="44">
        <f t="shared" si="0"/>
        <v>303</v>
      </c>
      <c r="L22" s="44">
        <f t="shared" si="1"/>
        <v>420.8</v>
      </c>
      <c r="M22" s="44">
        <f t="shared" si="2"/>
        <v>4056.8</v>
      </c>
    </row>
    <row r="23" spans="2:13" x14ac:dyDescent="0.2">
      <c r="B23" s="6">
        <v>17</v>
      </c>
      <c r="C23" s="59"/>
      <c r="D23" s="59"/>
      <c r="F23" s="7" t="s">
        <v>50</v>
      </c>
      <c r="G23" s="44">
        <f>賃金テーブル!Y14</f>
        <v>266</v>
      </c>
      <c r="H23" s="60"/>
      <c r="I23" s="60">
        <v>30</v>
      </c>
      <c r="J23" s="60">
        <v>10</v>
      </c>
      <c r="K23" s="44">
        <f t="shared" si="0"/>
        <v>306</v>
      </c>
      <c r="L23" s="44">
        <f t="shared" si="1"/>
        <v>425.6</v>
      </c>
      <c r="M23" s="44">
        <f t="shared" si="2"/>
        <v>4097.6000000000004</v>
      </c>
    </row>
    <row r="24" spans="2:13" x14ac:dyDescent="0.2">
      <c r="B24" s="6">
        <v>18</v>
      </c>
      <c r="C24" s="59"/>
      <c r="D24" s="59"/>
      <c r="F24" s="7" t="s">
        <v>51</v>
      </c>
      <c r="G24" s="44">
        <f>賃金テーブル!Z13</f>
        <v>274</v>
      </c>
      <c r="H24" s="60"/>
      <c r="I24" s="60">
        <v>30</v>
      </c>
      <c r="J24" s="60">
        <v>10</v>
      </c>
      <c r="K24" s="44">
        <f t="shared" si="0"/>
        <v>314</v>
      </c>
      <c r="L24" s="44">
        <f t="shared" si="1"/>
        <v>438.40000000000003</v>
      </c>
      <c r="M24" s="44">
        <f t="shared" si="2"/>
        <v>4206.3999999999996</v>
      </c>
    </row>
    <row r="25" spans="2:13" x14ac:dyDescent="0.2">
      <c r="B25" s="6">
        <v>19</v>
      </c>
      <c r="C25" s="59"/>
      <c r="D25" s="59"/>
      <c r="F25" s="7" t="s">
        <v>52</v>
      </c>
      <c r="G25" s="44">
        <f>賃金テーブル!AA13</f>
        <v>277</v>
      </c>
      <c r="H25" s="60"/>
      <c r="I25" s="60">
        <v>30</v>
      </c>
      <c r="J25" s="60">
        <v>10</v>
      </c>
      <c r="K25" s="44">
        <f t="shared" si="0"/>
        <v>317</v>
      </c>
      <c r="L25" s="44">
        <f t="shared" si="1"/>
        <v>443.20000000000005</v>
      </c>
      <c r="M25" s="44">
        <f t="shared" si="2"/>
        <v>4247.2</v>
      </c>
    </row>
    <row r="26" spans="2:13" x14ac:dyDescent="0.2">
      <c r="B26" s="6">
        <v>20</v>
      </c>
      <c r="C26" s="59"/>
      <c r="D26" s="59"/>
      <c r="F26" s="7" t="s">
        <v>53</v>
      </c>
      <c r="G26" s="44">
        <f>賃金テーブル!AB13</f>
        <v>280</v>
      </c>
      <c r="H26" s="60"/>
      <c r="I26" s="60">
        <v>30</v>
      </c>
      <c r="J26" s="60">
        <v>10</v>
      </c>
      <c r="K26" s="44">
        <f t="shared" si="0"/>
        <v>320</v>
      </c>
      <c r="L26" s="44">
        <f t="shared" si="1"/>
        <v>448</v>
      </c>
      <c r="M26" s="44">
        <f t="shared" si="2"/>
        <v>4288</v>
      </c>
    </row>
    <row r="27" spans="2:13" x14ac:dyDescent="0.2">
      <c r="B27" s="6">
        <v>21</v>
      </c>
      <c r="C27" s="59"/>
      <c r="D27" s="59"/>
      <c r="F27" s="7" t="s">
        <v>54</v>
      </c>
      <c r="G27" s="44">
        <f>賃金テーブル!AC12</f>
        <v>288</v>
      </c>
      <c r="H27" s="60"/>
      <c r="I27" s="60">
        <v>30</v>
      </c>
      <c r="J27" s="60">
        <v>10</v>
      </c>
      <c r="K27" s="44">
        <f t="shared" si="0"/>
        <v>328</v>
      </c>
      <c r="L27" s="44">
        <f t="shared" si="1"/>
        <v>460.8</v>
      </c>
      <c r="M27" s="44">
        <f t="shared" si="2"/>
        <v>4396.8</v>
      </c>
    </row>
    <row r="28" spans="2:13" x14ac:dyDescent="0.2">
      <c r="B28" s="6">
        <v>22</v>
      </c>
      <c r="C28" s="59"/>
      <c r="D28" s="59"/>
      <c r="F28" s="7" t="s">
        <v>55</v>
      </c>
      <c r="G28" s="44">
        <f>賃金テーブル!AD12</f>
        <v>291</v>
      </c>
      <c r="H28" s="60"/>
      <c r="I28" s="60">
        <v>30</v>
      </c>
      <c r="J28" s="60">
        <v>10</v>
      </c>
      <c r="K28" s="44">
        <f t="shared" si="0"/>
        <v>331</v>
      </c>
      <c r="L28" s="44">
        <f t="shared" si="1"/>
        <v>465.6</v>
      </c>
      <c r="M28" s="44">
        <f t="shared" si="2"/>
        <v>4437.6000000000004</v>
      </c>
    </row>
    <row r="29" spans="2:13" x14ac:dyDescent="0.2">
      <c r="B29" s="6">
        <v>23</v>
      </c>
      <c r="C29" s="59"/>
      <c r="D29" s="59"/>
      <c r="F29" s="7" t="s">
        <v>56</v>
      </c>
      <c r="G29" s="44">
        <f>賃金テーブル!AE11</f>
        <v>299</v>
      </c>
      <c r="H29" s="60"/>
      <c r="I29" s="60">
        <v>30</v>
      </c>
      <c r="J29" s="60">
        <v>10</v>
      </c>
      <c r="K29" s="44">
        <f t="shared" si="0"/>
        <v>339</v>
      </c>
      <c r="L29" s="44">
        <f t="shared" si="1"/>
        <v>478.40000000000003</v>
      </c>
      <c r="M29" s="44">
        <f t="shared" si="2"/>
        <v>4546.3999999999996</v>
      </c>
    </row>
    <row r="30" spans="2:13" x14ac:dyDescent="0.2">
      <c r="B30" s="6">
        <v>24</v>
      </c>
      <c r="C30" s="59"/>
      <c r="D30" s="59"/>
      <c r="F30" s="7" t="s">
        <v>57</v>
      </c>
      <c r="G30" s="44">
        <f>賃金テーブル!AF11</f>
        <v>302</v>
      </c>
      <c r="H30" s="60"/>
      <c r="I30" s="60">
        <v>30</v>
      </c>
      <c r="J30" s="60">
        <v>10</v>
      </c>
      <c r="K30" s="44">
        <f t="shared" si="0"/>
        <v>342</v>
      </c>
      <c r="L30" s="44">
        <f t="shared" si="1"/>
        <v>483.20000000000005</v>
      </c>
      <c r="M30" s="44">
        <f t="shared" si="2"/>
        <v>4587.2</v>
      </c>
    </row>
    <row r="31" spans="2:13" x14ac:dyDescent="0.2">
      <c r="B31" s="6">
        <v>25</v>
      </c>
      <c r="C31" s="59"/>
      <c r="D31" s="59"/>
      <c r="F31" s="7" t="s">
        <v>58</v>
      </c>
      <c r="G31" s="44">
        <f>賃金テーブル!AG11</f>
        <v>305</v>
      </c>
      <c r="H31" s="60"/>
      <c r="I31" s="60">
        <v>30</v>
      </c>
      <c r="J31" s="60">
        <v>10</v>
      </c>
      <c r="K31" s="44">
        <f t="shared" si="0"/>
        <v>345</v>
      </c>
      <c r="L31" s="44">
        <f t="shared" si="1"/>
        <v>488</v>
      </c>
      <c r="M31" s="44">
        <f t="shared" si="2"/>
        <v>4628</v>
      </c>
    </row>
    <row r="32" spans="2:13" x14ac:dyDescent="0.2">
      <c r="B32" s="6">
        <v>26</v>
      </c>
      <c r="C32" s="59"/>
      <c r="D32" s="59"/>
      <c r="F32" s="7" t="s">
        <v>59</v>
      </c>
      <c r="G32" s="44">
        <f>賃金テーブル!AH10</f>
        <v>311</v>
      </c>
      <c r="H32" s="60"/>
      <c r="I32" s="60">
        <v>30</v>
      </c>
      <c r="J32" s="60">
        <v>10</v>
      </c>
      <c r="K32" s="44">
        <f t="shared" si="0"/>
        <v>351</v>
      </c>
      <c r="L32" s="44">
        <f t="shared" si="1"/>
        <v>497.6</v>
      </c>
      <c r="M32" s="44">
        <f t="shared" si="2"/>
        <v>4709.6000000000004</v>
      </c>
    </row>
    <row r="33" spans="2:13" x14ac:dyDescent="0.2">
      <c r="B33" s="6">
        <v>27</v>
      </c>
      <c r="C33" s="59"/>
      <c r="D33" s="59"/>
      <c r="F33" s="7" t="s">
        <v>60</v>
      </c>
      <c r="G33" s="44">
        <f>賃金テーブル!AI10</f>
        <v>314</v>
      </c>
      <c r="H33" s="60"/>
      <c r="I33" s="60">
        <v>30</v>
      </c>
      <c r="J33" s="60">
        <v>10</v>
      </c>
      <c r="K33" s="44">
        <f t="shared" si="0"/>
        <v>354</v>
      </c>
      <c r="L33" s="44">
        <f t="shared" si="1"/>
        <v>502.40000000000003</v>
      </c>
      <c r="M33" s="44">
        <f t="shared" si="2"/>
        <v>4750.3999999999996</v>
      </c>
    </row>
    <row r="34" spans="2:13" x14ac:dyDescent="0.2">
      <c r="B34" s="6">
        <v>28</v>
      </c>
      <c r="C34" s="59" t="s">
        <v>83</v>
      </c>
      <c r="D34" s="59"/>
      <c r="F34" s="7" t="s">
        <v>61</v>
      </c>
      <c r="G34" s="44">
        <f>賃金テーブル!AJ9</f>
        <v>320</v>
      </c>
      <c r="H34" s="60">
        <v>50</v>
      </c>
      <c r="I34" s="60"/>
      <c r="J34" s="60">
        <v>10</v>
      </c>
      <c r="K34" s="44">
        <f t="shared" si="0"/>
        <v>380</v>
      </c>
      <c r="L34" s="44">
        <f t="shared" si="1"/>
        <v>512</v>
      </c>
      <c r="M34" s="44">
        <f t="shared" si="2"/>
        <v>5072</v>
      </c>
    </row>
    <row r="35" spans="2:13" x14ac:dyDescent="0.2">
      <c r="B35" s="6">
        <v>29</v>
      </c>
      <c r="C35" s="59"/>
      <c r="D35" s="59"/>
      <c r="F35" s="7" t="s">
        <v>62</v>
      </c>
      <c r="G35" s="44">
        <f>賃金テーブル!AK9</f>
        <v>323</v>
      </c>
      <c r="H35" s="60">
        <v>50</v>
      </c>
      <c r="I35" s="60"/>
      <c r="J35" s="60">
        <v>10</v>
      </c>
      <c r="K35" s="44">
        <f t="shared" si="0"/>
        <v>383</v>
      </c>
      <c r="L35" s="44">
        <f t="shared" si="1"/>
        <v>516.80000000000007</v>
      </c>
      <c r="M35" s="44">
        <f t="shared" si="2"/>
        <v>5112.8</v>
      </c>
    </row>
    <row r="36" spans="2:13" x14ac:dyDescent="0.2">
      <c r="B36" s="6">
        <v>30</v>
      </c>
      <c r="C36" s="59"/>
      <c r="D36" s="59"/>
      <c r="F36" s="7" t="s">
        <v>63</v>
      </c>
      <c r="G36" s="44">
        <f>賃金テーブル!AL9</f>
        <v>326</v>
      </c>
      <c r="H36" s="60">
        <v>50</v>
      </c>
      <c r="I36" s="60"/>
      <c r="J36" s="60">
        <v>10</v>
      </c>
      <c r="K36" s="44">
        <f t="shared" si="0"/>
        <v>386</v>
      </c>
      <c r="L36" s="44">
        <f t="shared" si="1"/>
        <v>521.6</v>
      </c>
      <c r="M36" s="44">
        <f t="shared" si="2"/>
        <v>5153.6000000000004</v>
      </c>
    </row>
    <row r="37" spans="2:13" x14ac:dyDescent="0.2">
      <c r="B37" s="6">
        <v>31</v>
      </c>
      <c r="C37" s="59"/>
      <c r="D37" s="59"/>
      <c r="F37" s="7" t="s">
        <v>64</v>
      </c>
      <c r="G37" s="44">
        <f>賃金テーブル!AM8</f>
        <v>332</v>
      </c>
      <c r="H37" s="60">
        <v>50</v>
      </c>
      <c r="I37" s="60"/>
      <c r="J37" s="60">
        <v>10</v>
      </c>
      <c r="K37" s="44">
        <f t="shared" si="0"/>
        <v>392</v>
      </c>
      <c r="L37" s="44">
        <f t="shared" si="1"/>
        <v>531.20000000000005</v>
      </c>
      <c r="M37" s="44">
        <f t="shared" si="2"/>
        <v>5235.2</v>
      </c>
    </row>
    <row r="38" spans="2:13" x14ac:dyDescent="0.2">
      <c r="B38" s="6">
        <v>32</v>
      </c>
      <c r="C38" s="59"/>
      <c r="D38" s="59"/>
      <c r="F38" s="7" t="s">
        <v>65</v>
      </c>
      <c r="G38" s="44">
        <f>賃金テーブル!AN8</f>
        <v>335</v>
      </c>
      <c r="H38" s="60">
        <v>50</v>
      </c>
      <c r="I38" s="60"/>
      <c r="J38" s="60">
        <v>10</v>
      </c>
      <c r="K38" s="44">
        <f t="shared" si="0"/>
        <v>395</v>
      </c>
      <c r="L38" s="44">
        <f t="shared" si="1"/>
        <v>536</v>
      </c>
      <c r="M38" s="44">
        <f t="shared" si="2"/>
        <v>5276</v>
      </c>
    </row>
    <row r="39" spans="2:13" x14ac:dyDescent="0.2">
      <c r="B39" s="6">
        <v>33</v>
      </c>
      <c r="C39" s="59"/>
      <c r="D39" s="59"/>
      <c r="F39" s="7" t="s">
        <v>66</v>
      </c>
      <c r="G39" s="44">
        <f>賃金テーブル!AO7</f>
        <v>341</v>
      </c>
      <c r="H39" s="60">
        <v>50</v>
      </c>
      <c r="I39" s="60"/>
      <c r="J39" s="60">
        <v>10</v>
      </c>
      <c r="K39" s="44">
        <f t="shared" si="0"/>
        <v>401</v>
      </c>
      <c r="L39" s="44">
        <f t="shared" si="1"/>
        <v>545.6</v>
      </c>
      <c r="M39" s="44">
        <f t="shared" si="2"/>
        <v>5357.6</v>
      </c>
    </row>
    <row r="40" spans="2:13" x14ac:dyDescent="0.2">
      <c r="B40" s="6">
        <v>34</v>
      </c>
      <c r="C40" s="59"/>
      <c r="D40" s="59"/>
      <c r="F40" s="7" t="s">
        <v>67</v>
      </c>
      <c r="G40" s="44">
        <f>賃金テーブル!AP7</f>
        <v>342.2</v>
      </c>
      <c r="H40" s="60">
        <v>50</v>
      </c>
      <c r="I40" s="60"/>
      <c r="J40" s="60">
        <v>10</v>
      </c>
      <c r="K40" s="44">
        <f t="shared" si="0"/>
        <v>402.2</v>
      </c>
      <c r="L40" s="44">
        <f t="shared" si="1"/>
        <v>547.52</v>
      </c>
      <c r="M40" s="44">
        <f t="shared" si="2"/>
        <v>5373.92</v>
      </c>
    </row>
    <row r="41" spans="2:13" x14ac:dyDescent="0.2">
      <c r="B41" s="6">
        <v>35</v>
      </c>
      <c r="C41" s="59"/>
      <c r="D41" s="59"/>
      <c r="F41" s="7" t="s">
        <v>68</v>
      </c>
      <c r="G41" s="44">
        <f>賃金テーブル!AQ7</f>
        <v>343.4</v>
      </c>
      <c r="H41" s="60">
        <v>50</v>
      </c>
      <c r="I41" s="60"/>
      <c r="J41" s="60">
        <v>10</v>
      </c>
      <c r="K41" s="44">
        <f t="shared" si="0"/>
        <v>403.4</v>
      </c>
      <c r="L41" s="44">
        <f t="shared" si="1"/>
        <v>549.43999999999994</v>
      </c>
      <c r="M41" s="44">
        <f t="shared" si="2"/>
        <v>5390.2399999999989</v>
      </c>
    </row>
    <row r="42" spans="2:13" x14ac:dyDescent="0.2">
      <c r="B42" s="6">
        <v>36</v>
      </c>
      <c r="C42" s="59"/>
      <c r="D42" s="59"/>
      <c r="F42" s="7" t="s">
        <v>69</v>
      </c>
      <c r="G42" s="44">
        <f>賃金テーブル!AR6</f>
        <v>347.59999999999997</v>
      </c>
      <c r="H42" s="60">
        <v>50</v>
      </c>
      <c r="I42" s="60"/>
      <c r="J42" s="60">
        <v>10</v>
      </c>
      <c r="K42" s="44">
        <f t="shared" si="0"/>
        <v>407.59999999999997</v>
      </c>
      <c r="L42" s="44">
        <f t="shared" si="1"/>
        <v>556.16</v>
      </c>
      <c r="M42" s="44">
        <f t="shared" si="2"/>
        <v>5447.36</v>
      </c>
    </row>
    <row r="43" spans="2:13" x14ac:dyDescent="0.2">
      <c r="B43" s="6">
        <v>37</v>
      </c>
      <c r="C43" s="59"/>
      <c r="D43" s="59"/>
      <c r="F43" s="7" t="s">
        <v>70</v>
      </c>
      <c r="G43" s="44">
        <f>賃金テーブル!AS6</f>
        <v>348.79999999999995</v>
      </c>
      <c r="H43" s="60">
        <v>50</v>
      </c>
      <c r="I43" s="60"/>
      <c r="J43" s="60">
        <v>10</v>
      </c>
      <c r="K43" s="44">
        <f t="shared" si="0"/>
        <v>408.79999999999995</v>
      </c>
      <c r="L43" s="44">
        <f t="shared" si="1"/>
        <v>558.07999999999993</v>
      </c>
      <c r="M43" s="44">
        <f t="shared" si="2"/>
        <v>5463.6799999999994</v>
      </c>
    </row>
    <row r="44" spans="2:13" x14ac:dyDescent="0.2">
      <c r="B44" s="6">
        <v>38</v>
      </c>
      <c r="C44" s="59"/>
      <c r="D44" s="59"/>
      <c r="F44" s="7" t="s">
        <v>71</v>
      </c>
      <c r="G44" s="44">
        <f>賃金テーブル!AT6</f>
        <v>348.79999999999995</v>
      </c>
      <c r="H44" s="60">
        <v>50</v>
      </c>
      <c r="I44" s="60"/>
      <c r="J44" s="60">
        <v>10</v>
      </c>
      <c r="K44" s="44">
        <f t="shared" si="0"/>
        <v>408.79999999999995</v>
      </c>
      <c r="L44" s="44">
        <f t="shared" si="1"/>
        <v>558.07999999999993</v>
      </c>
      <c r="M44" s="44">
        <f t="shared" si="2"/>
        <v>5463.6799999999994</v>
      </c>
    </row>
    <row r="45" spans="2:13" x14ac:dyDescent="0.2">
      <c r="B45" s="6">
        <v>39</v>
      </c>
      <c r="C45" s="59"/>
      <c r="D45" s="59"/>
      <c r="F45" s="7" t="s">
        <v>72</v>
      </c>
      <c r="G45" s="44">
        <f>賃金テーブル!AU5</f>
        <v>351.79999999999995</v>
      </c>
      <c r="H45" s="60">
        <v>50</v>
      </c>
      <c r="I45" s="60"/>
      <c r="J45" s="60">
        <v>10</v>
      </c>
      <c r="K45" s="44">
        <f t="shared" si="0"/>
        <v>411.79999999999995</v>
      </c>
      <c r="L45" s="44">
        <f t="shared" si="1"/>
        <v>562.88</v>
      </c>
      <c r="M45" s="44">
        <f t="shared" si="2"/>
        <v>5504.48</v>
      </c>
    </row>
    <row r="46" spans="2:13" x14ac:dyDescent="0.2">
      <c r="B46" s="6">
        <v>40</v>
      </c>
      <c r="C46" s="59"/>
      <c r="D46" s="59"/>
      <c r="F46" s="7" t="s">
        <v>73</v>
      </c>
      <c r="G46" s="44">
        <f>賃金テーブル!AV5</f>
        <v>351.79999999999995</v>
      </c>
      <c r="H46" s="60">
        <v>50</v>
      </c>
      <c r="I46" s="60"/>
      <c r="J46" s="60">
        <v>10</v>
      </c>
      <c r="K46" s="44">
        <f t="shared" si="0"/>
        <v>411.79999999999995</v>
      </c>
      <c r="L46" s="44">
        <f t="shared" si="1"/>
        <v>562.88</v>
      </c>
      <c r="M46" s="44">
        <f t="shared" si="2"/>
        <v>5504.48</v>
      </c>
    </row>
    <row r="47" spans="2:13" x14ac:dyDescent="0.2">
      <c r="B47" s="6">
        <v>41</v>
      </c>
      <c r="C47" s="59"/>
      <c r="D47" s="59"/>
      <c r="F47" s="7" t="s">
        <v>74</v>
      </c>
      <c r="G47" s="44">
        <f>賃金テーブル!AW5</f>
        <v>351.79999999999995</v>
      </c>
      <c r="H47" s="60">
        <v>50</v>
      </c>
      <c r="I47" s="60"/>
      <c r="J47" s="60">
        <v>10</v>
      </c>
      <c r="K47" s="44">
        <f t="shared" si="0"/>
        <v>411.79999999999995</v>
      </c>
      <c r="L47" s="44">
        <f t="shared" si="1"/>
        <v>562.88</v>
      </c>
      <c r="M47" s="44">
        <f t="shared" si="2"/>
        <v>5504.48</v>
      </c>
    </row>
    <row r="48" spans="2:13" x14ac:dyDescent="0.2">
      <c r="B48" s="6">
        <v>42</v>
      </c>
      <c r="C48" s="59"/>
      <c r="D48" s="59"/>
      <c r="F48" s="7" t="s">
        <v>75</v>
      </c>
      <c r="G48" s="44">
        <f>賃金テーブル!AX5</f>
        <v>351.79999999999995</v>
      </c>
      <c r="H48" s="60">
        <v>50</v>
      </c>
      <c r="I48" s="60"/>
      <c r="J48" s="60">
        <v>10</v>
      </c>
      <c r="K48" s="44">
        <f t="shared" si="0"/>
        <v>411.79999999999995</v>
      </c>
      <c r="L48" s="44">
        <f t="shared" si="1"/>
        <v>562.88</v>
      </c>
      <c r="M48" s="44">
        <f t="shared" si="2"/>
        <v>5504.48</v>
      </c>
    </row>
    <row r="49" spans="2:13" x14ac:dyDescent="0.2">
      <c r="B49" s="6">
        <v>43</v>
      </c>
      <c r="C49" s="59"/>
      <c r="D49" s="59"/>
      <c r="F49" s="7" t="s">
        <v>76</v>
      </c>
      <c r="G49" s="44">
        <f>賃金テーブル!AY5</f>
        <v>351.79999999999995</v>
      </c>
      <c r="H49" s="60">
        <v>50</v>
      </c>
      <c r="I49" s="60"/>
      <c r="J49" s="60">
        <v>10</v>
      </c>
      <c r="K49" s="44">
        <f t="shared" si="0"/>
        <v>411.79999999999995</v>
      </c>
      <c r="L49" s="44">
        <f t="shared" si="1"/>
        <v>562.88</v>
      </c>
      <c r="M49" s="44">
        <f t="shared" si="2"/>
        <v>5504.48</v>
      </c>
    </row>
    <row r="50" spans="2:13" x14ac:dyDescent="0.2">
      <c r="B50" s="6">
        <v>44</v>
      </c>
      <c r="C50" s="59"/>
      <c r="D50" s="59"/>
      <c r="F50" s="7" t="s">
        <v>77</v>
      </c>
      <c r="G50" s="44"/>
      <c r="H50" s="60"/>
      <c r="I50" s="60"/>
      <c r="J50" s="60"/>
      <c r="K50" s="44"/>
      <c r="L50" s="44"/>
      <c r="M50" s="44"/>
    </row>
    <row r="51" spans="2:13" x14ac:dyDescent="0.2">
      <c r="B51" s="6">
        <v>45</v>
      </c>
      <c r="C51" s="59"/>
      <c r="D51" s="59"/>
      <c r="F51" s="7" t="s">
        <v>78</v>
      </c>
      <c r="G51" s="44"/>
      <c r="H51" s="60"/>
      <c r="I51" s="60"/>
      <c r="J51" s="60"/>
      <c r="K51" s="44"/>
      <c r="L51" s="44"/>
      <c r="M51" s="44"/>
    </row>
    <row r="52" spans="2:13" x14ac:dyDescent="0.2">
      <c r="B52" s="6">
        <v>46</v>
      </c>
      <c r="C52" s="59"/>
      <c r="D52" s="59"/>
      <c r="F52" s="7" t="s">
        <v>79</v>
      </c>
      <c r="G52" s="44"/>
      <c r="H52" s="60"/>
      <c r="I52" s="60"/>
      <c r="J52" s="60"/>
      <c r="K52" s="44"/>
      <c r="L52" s="44"/>
      <c r="M52" s="44"/>
    </row>
    <row r="53" spans="2:13" x14ac:dyDescent="0.2">
      <c r="B53" s="6">
        <v>47</v>
      </c>
      <c r="C53" s="59"/>
      <c r="D53" s="59"/>
      <c r="F53" s="7" t="s">
        <v>80</v>
      </c>
      <c r="G53" s="44"/>
      <c r="H53" s="60"/>
      <c r="I53" s="60"/>
      <c r="J53" s="60"/>
      <c r="K53" s="44"/>
      <c r="L53" s="44"/>
      <c r="M53" s="44"/>
    </row>
    <row r="54" spans="2:13" x14ac:dyDescent="0.2">
      <c r="B54" s="6">
        <v>48</v>
      </c>
      <c r="C54" s="59"/>
      <c r="D54" s="59"/>
      <c r="F54" s="7" t="s">
        <v>81</v>
      </c>
      <c r="G54" s="44"/>
      <c r="H54" s="60"/>
      <c r="I54" s="60"/>
      <c r="J54" s="60"/>
      <c r="K54" s="44"/>
      <c r="L54" s="44"/>
      <c r="M54" s="44"/>
    </row>
    <row r="55" spans="2:13" x14ac:dyDescent="0.2">
      <c r="B55" s="6"/>
      <c r="F55" s="6"/>
      <c r="G55" s="45"/>
      <c r="H55" s="45"/>
      <c r="I55" s="45"/>
      <c r="J55" s="45"/>
      <c r="K55" s="45"/>
      <c r="L55" s="45"/>
      <c r="M55" s="45"/>
    </row>
    <row r="56" spans="2:13" ht="19.05" customHeight="1" x14ac:dyDescent="0.2">
      <c r="L56" s="34" t="s">
        <v>90</v>
      </c>
      <c r="M56" s="46">
        <f>SUM(M11:M54)</f>
        <v>177428.48000000004</v>
      </c>
    </row>
  </sheetData>
  <mergeCells count="3">
    <mergeCell ref="G5:K5"/>
    <mergeCell ref="B5:D6"/>
    <mergeCell ref="B2:H3"/>
  </mergeCells>
  <phoneticPr fontId="1"/>
  <pageMargins left="0.59055118110236227" right="0.59055118110236227" top="0.59055118110236227" bottom="0.59055118110236227" header="0.19685039370078741" footer="0.19685039370078741"/>
  <pageSetup paperSize="9" scale="89" orientation="portrait" r:id="rId1"/>
  <headerFooter>
    <oddHeader>&amp;C&amp;A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F447-C362-4F2F-BA71-B9ED40C09D59}">
  <sheetPr>
    <tabColor rgb="FFFFFFCC"/>
    <pageSetUpPr fitToPage="1"/>
  </sheetPr>
  <dimension ref="B1:P23"/>
  <sheetViews>
    <sheetView showGridLines="0" topLeftCell="A2" zoomScale="90" zoomScaleNormal="90" workbookViewId="0">
      <selection activeCell="C11" sqref="C11:C13"/>
    </sheetView>
  </sheetViews>
  <sheetFormatPr defaultRowHeight="13.2" x14ac:dyDescent="0.2"/>
  <cols>
    <col min="1" max="1" width="1.1796875" customWidth="1"/>
    <col min="2" max="2" width="3.1796875" bestFit="1" customWidth="1"/>
    <col min="3" max="3" width="10.1796875" customWidth="1"/>
    <col min="4" max="4" width="7.6328125" customWidth="1"/>
    <col min="5" max="5" width="10.26953125" customWidth="1"/>
    <col min="6" max="6" width="7.26953125" customWidth="1"/>
    <col min="7" max="7" width="10.26953125" customWidth="1"/>
    <col min="8" max="8" width="2.36328125" customWidth="1"/>
    <col min="9" max="10" width="7.26953125" style="5" customWidth="1"/>
    <col min="11" max="11" width="7.26953125" customWidth="1"/>
    <col min="12" max="12" width="10.26953125" customWidth="1"/>
    <col min="13" max="13" width="2.36328125" customWidth="1"/>
    <col min="14" max="14" width="10.26953125" customWidth="1"/>
    <col min="15" max="15" width="2.36328125" customWidth="1"/>
    <col min="16" max="16" width="10.36328125" customWidth="1"/>
    <col min="17" max="26" width="3.81640625" customWidth="1"/>
  </cols>
  <sheetData>
    <row r="1" spans="2:16" ht="4.5" customHeight="1" x14ac:dyDescent="0.2"/>
    <row r="2" spans="2:16" ht="19.2" x14ac:dyDescent="0.2">
      <c r="B2" s="1" t="s">
        <v>147</v>
      </c>
      <c r="G2" s="88" t="s">
        <v>148</v>
      </c>
    </row>
    <row r="3" spans="2:16" s="5" customFormat="1" ht="17.55" customHeight="1" x14ac:dyDescent="0.2">
      <c r="E3" s="84"/>
    </row>
    <row r="4" spans="2:16" s="5" customFormat="1" ht="17.55" customHeight="1" x14ac:dyDescent="0.2">
      <c r="E4" s="84"/>
      <c r="G4" s="9" t="s">
        <v>131</v>
      </c>
      <c r="L4" s="9" t="s">
        <v>140</v>
      </c>
      <c r="N4" s="9" t="s">
        <v>142</v>
      </c>
    </row>
    <row r="5" spans="2:16" s="5" customFormat="1" ht="17.55" customHeight="1" x14ac:dyDescent="0.2">
      <c r="E5" s="84"/>
      <c r="G5" s="87">
        <v>0.5</v>
      </c>
      <c r="L5" s="87">
        <v>0.4</v>
      </c>
      <c r="N5" s="87">
        <v>0.1</v>
      </c>
    </row>
    <row r="6" spans="2:16" s="5" customFormat="1" ht="17.55" customHeight="1" x14ac:dyDescent="0.2">
      <c r="E6" s="84"/>
      <c r="G6" s="5" t="s">
        <v>146</v>
      </c>
      <c r="L6" s="5" t="s">
        <v>146</v>
      </c>
      <c r="N6" s="5" t="s">
        <v>146</v>
      </c>
    </row>
    <row r="7" spans="2:16" s="5" customFormat="1" ht="17.55" customHeight="1" x14ac:dyDescent="0.2">
      <c r="E7" s="9" t="s">
        <v>130</v>
      </c>
      <c r="G7" s="9" t="s">
        <v>132</v>
      </c>
      <c r="L7" s="9" t="s">
        <v>141</v>
      </c>
      <c r="N7" s="9" t="s">
        <v>143</v>
      </c>
    </row>
    <row r="8" spans="2:16" s="5" customFormat="1" ht="17.55" customHeight="1" x14ac:dyDescent="0.2">
      <c r="E8" s="61">
        <v>4000000</v>
      </c>
      <c r="G8" s="3">
        <f>E8*G5</f>
        <v>2000000</v>
      </c>
      <c r="L8" s="3">
        <f>E8*L5</f>
        <v>1600000</v>
      </c>
      <c r="N8" s="3">
        <f>N5*E8</f>
        <v>400000</v>
      </c>
    </row>
    <row r="9" spans="2:16" ht="17.55" customHeight="1" x14ac:dyDescent="0.2">
      <c r="E9" s="84"/>
      <c r="G9" s="5" t="s">
        <v>146</v>
      </c>
      <c r="L9" s="5" t="s">
        <v>146</v>
      </c>
      <c r="N9" s="5" t="s">
        <v>146</v>
      </c>
    </row>
    <row r="10" spans="2:16" ht="23.55" customHeight="1" x14ac:dyDescent="0.2">
      <c r="B10" s="7" t="s">
        <v>16</v>
      </c>
      <c r="C10" s="9" t="s">
        <v>17</v>
      </c>
      <c r="D10" s="9" t="s">
        <v>21</v>
      </c>
      <c r="E10" s="9" t="s">
        <v>24</v>
      </c>
      <c r="F10" s="9" t="s">
        <v>129</v>
      </c>
      <c r="G10" s="9" t="s">
        <v>133</v>
      </c>
      <c r="I10" s="9" t="s">
        <v>134</v>
      </c>
      <c r="J10" s="9" t="s">
        <v>138</v>
      </c>
      <c r="K10" s="9" t="s">
        <v>129</v>
      </c>
      <c r="L10" s="9" t="s">
        <v>139</v>
      </c>
      <c r="N10" s="9" t="s">
        <v>144</v>
      </c>
      <c r="P10" s="9" t="s">
        <v>145</v>
      </c>
    </row>
    <row r="11" spans="2:16" ht="23.55" customHeight="1" x14ac:dyDescent="0.2">
      <c r="B11" s="7">
        <v>1</v>
      </c>
      <c r="C11" s="51"/>
      <c r="D11" s="52" t="s">
        <v>127</v>
      </c>
      <c r="E11" s="54">
        <v>326400</v>
      </c>
      <c r="F11" s="86">
        <f>E11/E$14</f>
        <v>0.35233160621761656</v>
      </c>
      <c r="G11" s="44">
        <f>F11*G$8</f>
        <v>704663.21243523306</v>
      </c>
      <c r="I11" s="52" t="s">
        <v>135</v>
      </c>
      <c r="J11" s="52">
        <v>14</v>
      </c>
      <c r="K11" s="86">
        <f>J11/J$14</f>
        <v>0.53846153846153844</v>
      </c>
      <c r="L11" s="44">
        <f>K11*L$8</f>
        <v>861538.4615384615</v>
      </c>
      <c r="N11" s="60">
        <v>150000</v>
      </c>
      <c r="P11" s="35">
        <f>G11+L11+N11</f>
        <v>1716201.6739736944</v>
      </c>
    </row>
    <row r="12" spans="2:16" ht="23.55" customHeight="1" x14ac:dyDescent="0.2">
      <c r="B12" s="7">
        <v>2</v>
      </c>
      <c r="C12" s="51"/>
      <c r="D12" s="52" t="s">
        <v>121</v>
      </c>
      <c r="E12" s="54">
        <v>303000</v>
      </c>
      <c r="F12" s="86">
        <f t="shared" ref="F12:F14" si="0">E12/E$14</f>
        <v>0.32707253886010362</v>
      </c>
      <c r="G12" s="44">
        <f>F12*G$8</f>
        <v>654145.07772020728</v>
      </c>
      <c r="I12" s="52" t="s">
        <v>136</v>
      </c>
      <c r="J12" s="52">
        <v>5</v>
      </c>
      <c r="K12" s="86">
        <f t="shared" ref="K12:K14" si="1">J12/J$14</f>
        <v>0.19230769230769232</v>
      </c>
      <c r="L12" s="44">
        <f t="shared" ref="L12:L13" si="2">K12*L$8</f>
        <v>307692.30769230769</v>
      </c>
      <c r="N12" s="60">
        <v>100000</v>
      </c>
      <c r="P12" s="35">
        <f t="shared" ref="P12:P13" si="3">G12+L12+N12</f>
        <v>1061837.3854125149</v>
      </c>
    </row>
    <row r="13" spans="2:16" ht="23.55" customHeight="1" x14ac:dyDescent="0.2">
      <c r="B13" s="7">
        <v>3</v>
      </c>
      <c r="C13" s="51"/>
      <c r="D13" s="52" t="s">
        <v>121</v>
      </c>
      <c r="E13" s="54">
        <v>297000</v>
      </c>
      <c r="F13" s="86">
        <f t="shared" si="0"/>
        <v>0.32059585492227977</v>
      </c>
      <c r="G13" s="44">
        <f>F13*G$8</f>
        <v>641191.70984455955</v>
      </c>
      <c r="I13" s="52" t="s">
        <v>137</v>
      </c>
      <c r="J13" s="52">
        <v>7</v>
      </c>
      <c r="K13" s="86">
        <f t="shared" si="1"/>
        <v>0.26923076923076922</v>
      </c>
      <c r="L13" s="44">
        <f t="shared" si="2"/>
        <v>430769.23076923075</v>
      </c>
      <c r="N13" s="60">
        <v>150000</v>
      </c>
      <c r="P13" s="35">
        <f t="shared" si="3"/>
        <v>1221960.9406137904</v>
      </c>
    </row>
    <row r="14" spans="2:16" ht="23.55" customHeight="1" x14ac:dyDescent="0.2">
      <c r="D14" s="5" t="s">
        <v>30</v>
      </c>
      <c r="E14" s="57">
        <f>SUM(E11:E13)</f>
        <v>926400</v>
      </c>
      <c r="F14" s="38">
        <f t="shared" si="0"/>
        <v>1</v>
      </c>
      <c r="G14" s="2">
        <f>SUM(G11:G13)</f>
        <v>2000000</v>
      </c>
      <c r="J14" s="5">
        <f>SUM(J11:J13)</f>
        <v>26</v>
      </c>
      <c r="K14" s="38">
        <f t="shared" si="1"/>
        <v>1</v>
      </c>
      <c r="L14" s="85">
        <f>SUM(L11:L13)</f>
        <v>1600000</v>
      </c>
      <c r="N14" s="2">
        <f>SUM(N11:N13)</f>
        <v>400000</v>
      </c>
      <c r="P14" s="85">
        <f>SUM(P11:P13)</f>
        <v>4000000</v>
      </c>
    </row>
    <row r="15" spans="2:16" ht="17.55" customHeight="1" x14ac:dyDescent="0.2"/>
    <row r="16" spans="2:16" ht="17.55" customHeight="1" x14ac:dyDescent="0.2"/>
    <row r="17" ht="17.55" customHeight="1" x14ac:dyDescent="0.2"/>
    <row r="18" ht="17.55" customHeight="1" x14ac:dyDescent="0.2"/>
    <row r="19" ht="17.55" customHeight="1" x14ac:dyDescent="0.2"/>
    <row r="20" ht="17.55" customHeight="1" x14ac:dyDescent="0.2"/>
    <row r="21" ht="17.55" customHeight="1" x14ac:dyDescent="0.2"/>
    <row r="22" ht="17.55" customHeight="1" x14ac:dyDescent="0.2"/>
    <row r="23" ht="17.55" customHeight="1" x14ac:dyDescent="0.2"/>
  </sheetData>
  <phoneticPr fontId="1"/>
  <dataValidations count="1">
    <dataValidation type="list" allowBlank="1" showInputMessage="1" showErrorMessage="1" sqref="D11:D13" xr:uid="{001D5BEA-8E50-4EFD-9F6E-0011FFA920C0}">
      <formula1>#REF!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83" orientation="landscape" r:id="rId1"/>
  <headerFooter>
    <oddHeader>&amp;C&amp;A</oddHeader>
    <oddFooter>&amp;C&amp;F</oddFooter>
  </headerFooter>
  <ignoredErrors>
    <ignoredError sqref="F14:K1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F33E-4F59-4682-B9C0-B7911B1C7417}">
  <sheetPr>
    <pageSetUpPr fitToPage="1"/>
  </sheetPr>
  <dimension ref="B1:Z38"/>
  <sheetViews>
    <sheetView tabSelected="1" zoomScale="85" zoomScaleNormal="85" workbookViewId="0">
      <selection activeCell="C22" sqref="C22"/>
    </sheetView>
  </sheetViews>
  <sheetFormatPr defaultRowHeight="13.2" x14ac:dyDescent="0.2"/>
  <cols>
    <col min="1" max="1" width="1.1796875" customWidth="1"/>
    <col min="2" max="2" width="3.1796875" bestFit="1" customWidth="1"/>
    <col min="3" max="3" width="8" customWidth="1"/>
    <col min="4" max="4" width="6.6328125" customWidth="1"/>
    <col min="5" max="7" width="3.81640625" customWidth="1"/>
    <col min="8" max="8" width="1.36328125" customWidth="1"/>
    <col min="9" max="12" width="7.1796875" customWidth="1"/>
    <col min="13" max="13" width="8.453125" customWidth="1"/>
    <col min="14" max="21" width="7.1796875" customWidth="1"/>
    <col min="22" max="22" width="8.54296875" customWidth="1"/>
    <col min="23" max="24" width="8" customWidth="1"/>
    <col min="25" max="25" width="8.81640625" customWidth="1"/>
    <col min="26" max="26" width="9.453125" customWidth="1"/>
    <col min="27" max="30" width="3.81640625" customWidth="1"/>
  </cols>
  <sheetData>
    <row r="1" spans="2:26" ht="4.5" customHeight="1" x14ac:dyDescent="0.2"/>
    <row r="2" spans="2:26" ht="19.2" x14ac:dyDescent="0.2">
      <c r="B2" s="1" t="s">
        <v>105</v>
      </c>
    </row>
    <row r="3" spans="2:26" ht="19.05" x14ac:dyDescent="0.2">
      <c r="B3" s="1"/>
    </row>
    <row r="4" spans="2:26" ht="19.95" customHeight="1" x14ac:dyDescent="0.2">
      <c r="I4" s="111" t="s">
        <v>84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3"/>
      <c r="W4" s="121" t="s">
        <v>85</v>
      </c>
      <c r="X4" s="122"/>
      <c r="Y4" s="123"/>
      <c r="Z4" s="118" t="s">
        <v>88</v>
      </c>
    </row>
    <row r="5" spans="2:26" ht="19.95" customHeight="1" x14ac:dyDescent="0.2">
      <c r="I5" s="69" t="s">
        <v>24</v>
      </c>
      <c r="J5" s="70"/>
      <c r="K5" s="70"/>
      <c r="L5" s="70"/>
      <c r="M5" s="71"/>
      <c r="N5" s="69" t="s">
        <v>102</v>
      </c>
      <c r="O5" s="70"/>
      <c r="P5" s="62"/>
      <c r="Q5" s="62"/>
      <c r="R5" s="62"/>
      <c r="S5" s="62"/>
      <c r="T5" s="62"/>
      <c r="U5" s="63"/>
      <c r="V5" s="119" t="s">
        <v>30</v>
      </c>
      <c r="W5" s="64"/>
      <c r="Y5" s="65"/>
      <c r="Z5" s="119"/>
    </row>
    <row r="6" spans="2:26" ht="37.049999999999997" customHeight="1" x14ac:dyDescent="0.2">
      <c r="I6" s="66" t="s">
        <v>95</v>
      </c>
      <c r="J6" s="66" t="s">
        <v>96</v>
      </c>
      <c r="K6" s="66" t="s">
        <v>97</v>
      </c>
      <c r="L6" s="66" t="s">
        <v>98</v>
      </c>
      <c r="M6" s="67" t="s">
        <v>30</v>
      </c>
      <c r="N6" s="68" t="s">
        <v>108</v>
      </c>
      <c r="O6" s="68" t="s">
        <v>109</v>
      </c>
      <c r="P6" s="66" t="s">
        <v>100</v>
      </c>
      <c r="Q6" s="66" t="s">
        <v>99</v>
      </c>
      <c r="R6" s="66" t="s">
        <v>101</v>
      </c>
      <c r="S6" s="68" t="s">
        <v>110</v>
      </c>
      <c r="T6" s="68" t="s">
        <v>111</v>
      </c>
      <c r="U6" s="67" t="s">
        <v>30</v>
      </c>
      <c r="V6" s="120"/>
      <c r="W6" s="66" t="s">
        <v>103</v>
      </c>
      <c r="X6" s="66" t="s">
        <v>104</v>
      </c>
      <c r="Y6" s="67" t="s">
        <v>30</v>
      </c>
      <c r="Z6" s="120"/>
    </row>
    <row r="7" spans="2:26" ht="28.5" customHeight="1" x14ac:dyDescent="0.2">
      <c r="B7" s="7" t="s">
        <v>16</v>
      </c>
      <c r="C7" s="9" t="s">
        <v>17</v>
      </c>
      <c r="D7" s="9" t="s">
        <v>21</v>
      </c>
      <c r="E7" s="32" t="s">
        <v>20</v>
      </c>
      <c r="F7" s="32" t="s">
        <v>18</v>
      </c>
      <c r="G7" s="32" t="s">
        <v>19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2:26" x14ac:dyDescent="0.2">
      <c r="B8" s="7">
        <v>1</v>
      </c>
      <c r="C8" s="51"/>
      <c r="D8" s="51" t="s">
        <v>94</v>
      </c>
      <c r="E8" s="51">
        <v>52</v>
      </c>
      <c r="F8" s="51"/>
      <c r="G8" s="55">
        <f>E8-F8</f>
        <v>52</v>
      </c>
      <c r="I8" s="53">
        <v>49000</v>
      </c>
      <c r="J8" s="53">
        <v>40000</v>
      </c>
      <c r="K8" s="53">
        <v>148000</v>
      </c>
      <c r="L8" s="53">
        <v>65000</v>
      </c>
      <c r="M8" s="53">
        <f>SUM(I8:L8)</f>
        <v>302000</v>
      </c>
      <c r="N8" s="53">
        <v>20000</v>
      </c>
      <c r="O8" s="53">
        <v>1000</v>
      </c>
      <c r="P8" s="53"/>
      <c r="Q8" s="53"/>
      <c r="R8" s="53"/>
      <c r="S8" s="53"/>
      <c r="T8" s="53">
        <v>12000</v>
      </c>
      <c r="U8" s="53">
        <f>SUM(N8:T8)</f>
        <v>33000</v>
      </c>
      <c r="V8" s="53">
        <f>M8+U8</f>
        <v>335000</v>
      </c>
      <c r="W8" s="53">
        <v>250000</v>
      </c>
      <c r="X8" s="53">
        <v>280000</v>
      </c>
      <c r="Y8" s="53">
        <f>W8+X8</f>
        <v>530000</v>
      </c>
      <c r="Z8" s="53">
        <f>V8*12+Y8</f>
        <v>4550000</v>
      </c>
    </row>
    <row r="9" spans="2:26" x14ac:dyDescent="0.2">
      <c r="B9" s="7">
        <v>2</v>
      </c>
      <c r="C9" s="51"/>
      <c r="D9" s="51"/>
      <c r="E9" s="51">
        <v>43</v>
      </c>
      <c r="F9" s="51"/>
      <c r="G9" s="55">
        <f t="shared" ref="G9:G12" si="0">E9-F9</f>
        <v>43</v>
      </c>
      <c r="I9" s="53">
        <v>60000</v>
      </c>
      <c r="J9" s="53">
        <v>42000</v>
      </c>
      <c r="K9" s="53">
        <v>116000</v>
      </c>
      <c r="L9" s="53">
        <v>46000</v>
      </c>
      <c r="M9" s="53">
        <f>SUM(I9:L9)</f>
        <v>264000</v>
      </c>
      <c r="N9" s="53">
        <v>20000</v>
      </c>
      <c r="O9" s="53">
        <v>2000</v>
      </c>
      <c r="P9" s="53">
        <f>5420/9</f>
        <v>602.22222222222217</v>
      </c>
      <c r="Q9" s="53">
        <f>314855/9</f>
        <v>34983.888888888891</v>
      </c>
      <c r="R9" s="53">
        <f>3038/9</f>
        <v>337.55555555555554</v>
      </c>
      <c r="S9" s="53">
        <v>2800</v>
      </c>
      <c r="T9" s="53">
        <v>4200</v>
      </c>
      <c r="U9" s="53">
        <f>SUM(N9:T9)</f>
        <v>64923.666666666664</v>
      </c>
      <c r="V9" s="53">
        <f t="shared" ref="V9:V11" si="1">M9+U9</f>
        <v>328923.66666666669</v>
      </c>
      <c r="W9" s="53">
        <v>200000</v>
      </c>
      <c r="X9" s="53">
        <v>250000</v>
      </c>
      <c r="Y9" s="53">
        <f t="shared" ref="Y9:Y10" si="2">W9+X9</f>
        <v>450000</v>
      </c>
      <c r="Z9" s="53">
        <f t="shared" ref="Z9:Z12" si="3">V9*12+Y9</f>
        <v>4397084</v>
      </c>
    </row>
    <row r="10" spans="2:26" x14ac:dyDescent="0.2">
      <c r="B10" s="7">
        <v>3</v>
      </c>
      <c r="C10" s="51"/>
      <c r="D10" s="51"/>
      <c r="E10" s="51">
        <v>41</v>
      </c>
      <c r="F10" s="51"/>
      <c r="G10" s="55">
        <f t="shared" si="0"/>
        <v>41</v>
      </c>
      <c r="I10" s="53">
        <v>60000</v>
      </c>
      <c r="J10" s="53">
        <v>46000</v>
      </c>
      <c r="K10" s="53">
        <v>116000</v>
      </c>
      <c r="L10" s="53">
        <v>41000</v>
      </c>
      <c r="M10" s="53">
        <f>SUM(I10:L10)</f>
        <v>263000</v>
      </c>
      <c r="N10" s="53">
        <v>30000</v>
      </c>
      <c r="O10" s="53">
        <v>2500</v>
      </c>
      <c r="P10" s="53"/>
      <c r="Q10" s="53">
        <f>254283/9</f>
        <v>28253.666666666668</v>
      </c>
      <c r="R10" s="53"/>
      <c r="S10" s="53"/>
      <c r="T10" s="53">
        <v>9000</v>
      </c>
      <c r="U10" s="53">
        <f>SUM(N10:T10)</f>
        <v>69753.666666666672</v>
      </c>
      <c r="V10" s="53">
        <f t="shared" si="1"/>
        <v>332753.66666666669</v>
      </c>
      <c r="W10" s="53">
        <v>200000</v>
      </c>
      <c r="X10" s="53">
        <v>250000</v>
      </c>
      <c r="Y10" s="53">
        <f t="shared" si="2"/>
        <v>450000</v>
      </c>
      <c r="Z10" s="53">
        <f t="shared" si="3"/>
        <v>4443044</v>
      </c>
    </row>
    <row r="11" spans="2:26" ht="13.05" x14ac:dyDescent="0.2">
      <c r="B11" s="7">
        <v>4</v>
      </c>
      <c r="C11" s="51"/>
      <c r="D11" s="51"/>
      <c r="E11" s="51"/>
      <c r="F11" s="51"/>
      <c r="G11" s="55">
        <f t="shared" si="0"/>
        <v>0</v>
      </c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>
        <f t="shared" si="1"/>
        <v>0</v>
      </c>
      <c r="W11" s="53"/>
      <c r="X11" s="53"/>
      <c r="Y11" s="53"/>
      <c r="Z11" s="53">
        <f t="shared" si="3"/>
        <v>0</v>
      </c>
    </row>
    <row r="12" spans="2:26" ht="13.05" x14ac:dyDescent="0.2">
      <c r="B12" s="7">
        <v>5</v>
      </c>
      <c r="C12" s="51"/>
      <c r="D12" s="51"/>
      <c r="E12" s="51"/>
      <c r="F12" s="51"/>
      <c r="G12" s="55">
        <f t="shared" si="0"/>
        <v>0</v>
      </c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>
        <f t="shared" si="3"/>
        <v>0</v>
      </c>
    </row>
    <row r="14" spans="2:26" x14ac:dyDescent="0.2">
      <c r="G14" s="4" t="s">
        <v>30</v>
      </c>
      <c r="I14" s="35">
        <f>SUM(I8:I13)</f>
        <v>169000</v>
      </c>
      <c r="J14" s="35">
        <f t="shared" ref="J14:V14" si="4">SUM(J8:J13)</f>
        <v>128000</v>
      </c>
      <c r="K14" s="35">
        <f t="shared" si="4"/>
        <v>380000</v>
      </c>
      <c r="L14" s="35">
        <f t="shared" si="4"/>
        <v>152000</v>
      </c>
      <c r="M14" s="35">
        <f>SUM(M8:M13)</f>
        <v>829000</v>
      </c>
      <c r="N14" s="35">
        <f t="shared" si="4"/>
        <v>70000</v>
      </c>
      <c r="O14" s="35">
        <f t="shared" si="4"/>
        <v>5500</v>
      </c>
      <c r="P14" s="35">
        <f t="shared" si="4"/>
        <v>602.22222222222217</v>
      </c>
      <c r="Q14" s="35">
        <f t="shared" si="4"/>
        <v>63237.555555555562</v>
      </c>
      <c r="R14" s="35">
        <f t="shared" si="4"/>
        <v>337.55555555555554</v>
      </c>
      <c r="S14" s="35">
        <f t="shared" si="4"/>
        <v>2800</v>
      </c>
      <c r="T14" s="35">
        <f t="shared" si="4"/>
        <v>25200</v>
      </c>
      <c r="U14" s="35">
        <f t="shared" si="4"/>
        <v>167677.33333333331</v>
      </c>
      <c r="V14" s="35">
        <f t="shared" si="4"/>
        <v>996677.33333333349</v>
      </c>
      <c r="W14" s="35">
        <f t="shared" ref="W14" si="5">SUM(W8:W13)</f>
        <v>650000</v>
      </c>
      <c r="X14" s="35">
        <f t="shared" ref="X14" si="6">SUM(X8:X13)</f>
        <v>780000</v>
      </c>
      <c r="Y14" s="35">
        <f t="shared" ref="Y14" si="7">SUM(Y8:Y13)</f>
        <v>1430000</v>
      </c>
      <c r="Z14" s="35"/>
    </row>
    <row r="15" spans="2:26" ht="13.05" x14ac:dyDescent="0.2">
      <c r="I15" s="38">
        <f t="shared" ref="I15:V15" si="8">I14/$V14</f>
        <v>0.16956340266592462</v>
      </c>
      <c r="J15" s="38">
        <f t="shared" si="8"/>
        <v>0.12842671917892515</v>
      </c>
      <c r="K15" s="38">
        <f t="shared" si="8"/>
        <v>0.38126682256243405</v>
      </c>
      <c r="L15" s="38">
        <f t="shared" si="8"/>
        <v>0.15250672902497361</v>
      </c>
      <c r="M15" s="38">
        <f t="shared" si="8"/>
        <v>0.83176367343225743</v>
      </c>
      <c r="N15" s="38">
        <f t="shared" si="8"/>
        <v>7.023336205097469E-2</v>
      </c>
      <c r="O15" s="38">
        <f t="shared" si="8"/>
        <v>5.51833558971944E-3</v>
      </c>
      <c r="P15" s="38">
        <f t="shared" si="8"/>
        <v>6.0422987669251239E-4</v>
      </c>
      <c r="Q15" s="38">
        <f t="shared" si="8"/>
        <v>6.3448373350742285E-2</v>
      </c>
      <c r="R15" s="38">
        <f t="shared" si="8"/>
        <v>3.3868087922358907E-4</v>
      </c>
      <c r="S15" s="38">
        <f t="shared" si="8"/>
        <v>2.8093344820389879E-3</v>
      </c>
      <c r="T15" s="38">
        <f t="shared" si="8"/>
        <v>2.5284010338350892E-2</v>
      </c>
      <c r="U15" s="38">
        <f t="shared" si="8"/>
        <v>0.16823632656774237</v>
      </c>
      <c r="V15" s="38">
        <f t="shared" si="8"/>
        <v>1</v>
      </c>
      <c r="W15" s="38"/>
      <c r="X15" s="38"/>
      <c r="Y15" s="38"/>
      <c r="Z15" s="38"/>
    </row>
    <row r="17" spans="2:26" x14ac:dyDescent="0.2">
      <c r="I17" t="s">
        <v>106</v>
      </c>
    </row>
    <row r="18" spans="2:26" x14ac:dyDescent="0.2">
      <c r="I18" t="s">
        <v>107</v>
      </c>
    </row>
    <row r="24" spans="2:26" ht="19.95" customHeight="1" x14ac:dyDescent="0.2">
      <c r="I24" s="72" t="s">
        <v>84</v>
      </c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1"/>
      <c r="W24" s="121" t="s">
        <v>85</v>
      </c>
      <c r="X24" s="122"/>
      <c r="Y24" s="123"/>
      <c r="Z24" s="118" t="s">
        <v>88</v>
      </c>
    </row>
    <row r="25" spans="2:26" ht="19.95" customHeight="1" x14ac:dyDescent="0.2">
      <c r="I25" s="74" t="s">
        <v>112</v>
      </c>
      <c r="J25" s="70"/>
      <c r="K25" s="70"/>
      <c r="L25" s="70"/>
      <c r="M25" s="70"/>
      <c r="N25" s="70"/>
      <c r="O25" s="71"/>
      <c r="P25" s="74" t="s">
        <v>113</v>
      </c>
      <c r="Q25" s="62"/>
      <c r="R25" s="62"/>
      <c r="S25" s="62"/>
      <c r="T25" s="62"/>
      <c r="U25" s="63"/>
      <c r="V25" s="119" t="s">
        <v>30</v>
      </c>
      <c r="W25" s="64"/>
      <c r="Y25" s="65"/>
      <c r="Z25" s="119"/>
    </row>
    <row r="26" spans="2:26" ht="37.049999999999997" customHeight="1" x14ac:dyDescent="0.2">
      <c r="I26" s="66" t="s">
        <v>95</v>
      </c>
      <c r="J26" s="66" t="s">
        <v>96</v>
      </c>
      <c r="K26" s="66" t="s">
        <v>97</v>
      </c>
      <c r="L26" s="66" t="s">
        <v>98</v>
      </c>
      <c r="M26" s="68" t="s">
        <v>108</v>
      </c>
      <c r="N26" s="68" t="s">
        <v>109</v>
      </c>
      <c r="O26" s="67" t="s">
        <v>30</v>
      </c>
      <c r="P26" s="66" t="s">
        <v>100</v>
      </c>
      <c r="Q26" s="66" t="s">
        <v>99</v>
      </c>
      <c r="R26" s="66" t="s">
        <v>101</v>
      </c>
      <c r="S26" s="68" t="s">
        <v>110</v>
      </c>
      <c r="T26" s="68" t="s">
        <v>111</v>
      </c>
      <c r="U26" s="67" t="s">
        <v>30</v>
      </c>
      <c r="V26" s="120"/>
      <c r="W26" s="66" t="s">
        <v>103</v>
      </c>
      <c r="X26" s="66" t="s">
        <v>104</v>
      </c>
      <c r="Y26" s="67" t="s">
        <v>30</v>
      </c>
      <c r="Z26" s="120"/>
    </row>
    <row r="27" spans="2:26" ht="28.5" customHeight="1" x14ac:dyDescent="0.2">
      <c r="B27" s="7" t="s">
        <v>16</v>
      </c>
      <c r="C27" s="9" t="s">
        <v>17</v>
      </c>
      <c r="D27" s="9" t="s">
        <v>21</v>
      </c>
      <c r="E27" s="32" t="s">
        <v>20</v>
      </c>
      <c r="F27" s="32" t="s">
        <v>18</v>
      </c>
      <c r="G27" s="32" t="s">
        <v>19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">
      <c r="B28" s="7">
        <v>1</v>
      </c>
      <c r="C28" s="51"/>
      <c r="D28" s="51" t="s">
        <v>94</v>
      </c>
      <c r="E28" s="51">
        <v>52</v>
      </c>
      <c r="F28" s="51"/>
      <c r="G28" s="55">
        <f>E28-F28</f>
        <v>52</v>
      </c>
      <c r="I28" s="53">
        <v>49000</v>
      </c>
      <c r="J28" s="53">
        <v>40000</v>
      </c>
      <c r="K28" s="53">
        <v>148000</v>
      </c>
      <c r="L28" s="53">
        <v>65000</v>
      </c>
      <c r="M28" s="53">
        <v>20000</v>
      </c>
      <c r="N28" s="53">
        <v>1000</v>
      </c>
      <c r="O28" s="53">
        <f>SUM(I28:N28)</f>
        <v>323000</v>
      </c>
      <c r="P28" s="53"/>
      <c r="Q28" s="53"/>
      <c r="R28" s="53"/>
      <c r="S28" s="53"/>
      <c r="T28" s="53">
        <v>12000</v>
      </c>
      <c r="U28" s="53">
        <f>SUM(P28:T28)</f>
        <v>12000</v>
      </c>
      <c r="V28" s="53">
        <f>O28+U28</f>
        <v>335000</v>
      </c>
      <c r="W28" s="53">
        <v>250000</v>
      </c>
      <c r="X28" s="53">
        <v>280000</v>
      </c>
      <c r="Y28" s="53">
        <f>W28+X28</f>
        <v>530000</v>
      </c>
      <c r="Z28" s="53">
        <f>V28*12+Y28</f>
        <v>4550000</v>
      </c>
    </row>
    <row r="29" spans="2:26" x14ac:dyDescent="0.2">
      <c r="B29" s="7">
        <v>2</v>
      </c>
      <c r="C29" s="51"/>
      <c r="D29" s="51"/>
      <c r="E29" s="51">
        <v>43</v>
      </c>
      <c r="F29" s="51"/>
      <c r="G29" s="55">
        <f t="shared" ref="G29:G32" si="9">E29-F29</f>
        <v>43</v>
      </c>
      <c r="I29" s="53">
        <v>60000</v>
      </c>
      <c r="J29" s="53">
        <v>42000</v>
      </c>
      <c r="K29" s="53">
        <v>116000</v>
      </c>
      <c r="L29" s="53">
        <v>46000</v>
      </c>
      <c r="M29" s="53">
        <v>20000</v>
      </c>
      <c r="N29" s="53">
        <v>2000</v>
      </c>
      <c r="O29" s="53">
        <f t="shared" ref="O29:O30" si="10">SUM(I29:N29)</f>
        <v>286000</v>
      </c>
      <c r="P29" s="53">
        <f>5420/9</f>
        <v>602.22222222222217</v>
      </c>
      <c r="Q29" s="53">
        <f>314855/9</f>
        <v>34983.888888888891</v>
      </c>
      <c r="R29" s="53">
        <f>3038/9</f>
        <v>337.55555555555554</v>
      </c>
      <c r="S29" s="53">
        <v>2800</v>
      </c>
      <c r="T29" s="53">
        <v>4200</v>
      </c>
      <c r="U29" s="53">
        <f t="shared" ref="U29:U30" si="11">SUM(P29:T29)</f>
        <v>42923.666666666664</v>
      </c>
      <c r="V29" s="53">
        <f>O29+U29</f>
        <v>328923.66666666669</v>
      </c>
      <c r="W29" s="53">
        <v>200000</v>
      </c>
      <c r="X29" s="53">
        <v>250000</v>
      </c>
      <c r="Y29" s="53">
        <f t="shared" ref="Y29:Y30" si="12">W29+X29</f>
        <v>450000</v>
      </c>
      <c r="Z29" s="53">
        <f t="shared" ref="Z29:Z32" si="13">V29*12+Y29</f>
        <v>4397084</v>
      </c>
    </row>
    <row r="30" spans="2:26" x14ac:dyDescent="0.2">
      <c r="B30" s="7">
        <v>3</v>
      </c>
      <c r="C30" s="51"/>
      <c r="D30" s="51"/>
      <c r="E30" s="51">
        <v>41</v>
      </c>
      <c r="F30" s="51"/>
      <c r="G30" s="55">
        <f t="shared" si="9"/>
        <v>41</v>
      </c>
      <c r="I30" s="53">
        <v>60000</v>
      </c>
      <c r="J30" s="53">
        <v>46000</v>
      </c>
      <c r="K30" s="53">
        <v>116000</v>
      </c>
      <c r="L30" s="53">
        <v>41000</v>
      </c>
      <c r="M30" s="53">
        <v>30000</v>
      </c>
      <c r="N30" s="53">
        <v>2500</v>
      </c>
      <c r="O30" s="53">
        <f t="shared" si="10"/>
        <v>295500</v>
      </c>
      <c r="P30" s="53"/>
      <c r="Q30" s="53">
        <f>254283/9</f>
        <v>28253.666666666668</v>
      </c>
      <c r="R30" s="53"/>
      <c r="S30" s="53"/>
      <c r="T30" s="53">
        <v>9000</v>
      </c>
      <c r="U30" s="53">
        <f t="shared" si="11"/>
        <v>37253.666666666672</v>
      </c>
      <c r="V30" s="53">
        <f>O30+U30</f>
        <v>332753.66666666669</v>
      </c>
      <c r="W30" s="53">
        <v>200000</v>
      </c>
      <c r="X30" s="53">
        <v>250000</v>
      </c>
      <c r="Y30" s="53">
        <f t="shared" si="12"/>
        <v>450000</v>
      </c>
      <c r="Z30" s="53">
        <f t="shared" si="13"/>
        <v>4443044</v>
      </c>
    </row>
    <row r="31" spans="2:26" ht="13.05" x14ac:dyDescent="0.2">
      <c r="B31" s="7">
        <v>4</v>
      </c>
      <c r="C31" s="51"/>
      <c r="D31" s="51"/>
      <c r="E31" s="51"/>
      <c r="F31" s="51"/>
      <c r="G31" s="55">
        <f t="shared" si="9"/>
        <v>0</v>
      </c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>
        <f>O31+U31</f>
        <v>0</v>
      </c>
      <c r="W31" s="53"/>
      <c r="X31" s="53"/>
      <c r="Y31" s="53"/>
      <c r="Z31" s="53">
        <f t="shared" si="13"/>
        <v>0</v>
      </c>
    </row>
    <row r="32" spans="2:26" ht="13.05" x14ac:dyDescent="0.2">
      <c r="B32" s="7">
        <v>5</v>
      </c>
      <c r="C32" s="51"/>
      <c r="D32" s="51"/>
      <c r="E32" s="51"/>
      <c r="F32" s="51"/>
      <c r="G32" s="55">
        <f t="shared" si="9"/>
        <v>0</v>
      </c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>
        <f t="shared" si="13"/>
        <v>0</v>
      </c>
    </row>
    <row r="34" spans="7:26" x14ac:dyDescent="0.2">
      <c r="G34" s="4" t="s">
        <v>30</v>
      </c>
      <c r="I34" s="35">
        <f>SUM(I28:I33)</f>
        <v>169000</v>
      </c>
      <c r="J34" s="35">
        <f t="shared" ref="J34" si="14">SUM(J28:J33)</f>
        <v>128000</v>
      </c>
      <c r="K34" s="35">
        <f t="shared" ref="K34" si="15">SUM(K28:K33)</f>
        <v>380000</v>
      </c>
      <c r="L34" s="35">
        <f t="shared" ref="L34" si="16">SUM(L28:L33)</f>
        <v>152000</v>
      </c>
      <c r="M34" s="35">
        <f t="shared" ref="M34" si="17">SUM(M28:M33)</f>
        <v>70000</v>
      </c>
      <c r="N34" s="35">
        <f t="shared" ref="N34" si="18">SUM(N28:N33)</f>
        <v>5500</v>
      </c>
      <c r="O34" s="35">
        <f>SUM(O28:O33)</f>
        <v>904500</v>
      </c>
      <c r="P34" s="35">
        <f t="shared" ref="P34" si="19">SUM(P28:P33)</f>
        <v>602.22222222222217</v>
      </c>
      <c r="Q34" s="35">
        <f t="shared" ref="Q34" si="20">SUM(Q28:Q33)</f>
        <v>63237.555555555562</v>
      </c>
      <c r="R34" s="35">
        <f t="shared" ref="R34" si="21">SUM(R28:R33)</f>
        <v>337.55555555555554</v>
      </c>
      <c r="S34" s="35">
        <f t="shared" ref="S34" si="22">SUM(S28:S33)</f>
        <v>2800</v>
      </c>
      <c r="T34" s="35">
        <f t="shared" ref="T34" si="23">SUM(T28:T33)</f>
        <v>25200</v>
      </c>
      <c r="U34" s="35">
        <f t="shared" ref="U34" si="24">SUM(U28:U33)</f>
        <v>92177.333333333343</v>
      </c>
      <c r="V34" s="35">
        <f t="shared" ref="V34" si="25">SUM(V28:V33)</f>
        <v>996677.33333333349</v>
      </c>
      <c r="W34" s="35">
        <f t="shared" ref="W34" si="26">SUM(W28:W33)</f>
        <v>650000</v>
      </c>
      <c r="X34" s="35">
        <f t="shared" ref="X34" si="27">SUM(X28:X33)</f>
        <v>780000</v>
      </c>
      <c r="Y34" s="35">
        <f t="shared" ref="Y34" si="28">SUM(Y28:Y33)</f>
        <v>1430000</v>
      </c>
      <c r="Z34" s="35"/>
    </row>
    <row r="35" spans="7:26" x14ac:dyDescent="0.2">
      <c r="I35" s="38">
        <f t="shared" ref="I35:V35" si="29">I34/$V34</f>
        <v>0.16956340266592462</v>
      </c>
      <c r="J35" s="38">
        <f t="shared" si="29"/>
        <v>0.12842671917892515</v>
      </c>
      <c r="K35" s="38">
        <f t="shared" si="29"/>
        <v>0.38126682256243405</v>
      </c>
      <c r="L35" s="38">
        <f t="shared" si="29"/>
        <v>0.15250672902497361</v>
      </c>
      <c r="M35" s="38">
        <f t="shared" si="29"/>
        <v>7.023336205097469E-2</v>
      </c>
      <c r="N35" s="38">
        <f t="shared" si="29"/>
        <v>5.51833558971944E-3</v>
      </c>
      <c r="O35" s="38">
        <f t="shared" si="29"/>
        <v>0.90751537107295155</v>
      </c>
      <c r="P35" s="38">
        <f t="shared" si="29"/>
        <v>6.0422987669251239E-4</v>
      </c>
      <c r="Q35" s="38">
        <f t="shared" si="29"/>
        <v>6.3448373350742285E-2</v>
      </c>
      <c r="R35" s="38">
        <f t="shared" si="29"/>
        <v>3.3868087922358907E-4</v>
      </c>
      <c r="S35" s="38">
        <f t="shared" si="29"/>
        <v>2.8093344820389879E-3</v>
      </c>
      <c r="T35" s="38">
        <f t="shared" si="29"/>
        <v>2.5284010338350892E-2</v>
      </c>
      <c r="U35" s="38">
        <f t="shared" si="29"/>
        <v>9.2484628927048271E-2</v>
      </c>
      <c r="V35" s="38">
        <f t="shared" si="29"/>
        <v>1</v>
      </c>
      <c r="W35" s="38"/>
      <c r="X35" s="38"/>
      <c r="Y35" s="38"/>
      <c r="Z35" s="38"/>
    </row>
    <row r="37" spans="7:26" x14ac:dyDescent="0.2">
      <c r="X37" s="4" t="s">
        <v>85</v>
      </c>
      <c r="Y37" s="75">
        <f>Y34/O34</f>
        <v>1.5809839690436704</v>
      </c>
      <c r="Z37" t="s">
        <v>93</v>
      </c>
    </row>
    <row r="38" spans="7:26" x14ac:dyDescent="0.2">
      <c r="I38" t="s">
        <v>114</v>
      </c>
    </row>
  </sheetData>
  <mergeCells count="7">
    <mergeCell ref="Z4:Z6"/>
    <mergeCell ref="W24:Y24"/>
    <mergeCell ref="Z24:Z26"/>
    <mergeCell ref="V25:V26"/>
    <mergeCell ref="V5:V6"/>
    <mergeCell ref="I4:V4"/>
    <mergeCell ref="W4:Y4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66" orientation="landscape" r:id="rId1"/>
  <headerFooter>
    <oddHeader>&amp;C&amp;A</oddHeader>
    <oddFooter>&amp;C&amp;F</oddFooter>
  </headerFooter>
  <ignoredErrors>
    <ignoredError sqref="U8:U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賃金テーブル</vt:lpstr>
      <vt:lpstr>新賃金比較</vt:lpstr>
      <vt:lpstr>生涯賃金</vt:lpstr>
      <vt:lpstr>賞与試算</vt:lpstr>
      <vt:lpstr>現状賃金</vt:lpstr>
    </vt:vector>
  </TitlesOfParts>
  <Company>MSC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MSC</dc:title>
  <dc:subject>MSC</dc:subject>
  <dc:creator>MSC</dc:creator>
  <cp:lastModifiedBy>正英 萩原</cp:lastModifiedBy>
  <cp:lastPrinted>2018-12-19T01:28:36Z</cp:lastPrinted>
  <dcterms:created xsi:type="dcterms:W3CDTF">2009-01-28T01:54:26Z</dcterms:created>
  <dcterms:modified xsi:type="dcterms:W3CDTF">2025-10-02T12:57:51Z</dcterms:modified>
</cp:coreProperties>
</file>